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T:\31-100 Prodin\VÝROBA\2020\038_Choceň-Č .Libchavy\6_DIGI\PDPS\G. Výkaz výměr\D.4 SO 801 Náhradní výsadba\"/>
    </mc:Choice>
  </mc:AlternateContent>
  <xr:revisionPtr revIDLastSave="0" documentId="13_ncr:1_{E05E96A0-5559-4D54-AB95-8FA22965B316}" xr6:coauthVersionLast="47" xr6:coauthVersionMax="47" xr10:uidLastSave="{00000000-0000-0000-0000-000000000000}"/>
  <bookViews>
    <workbookView xWindow="-120" yWindow="-120" windowWidth="29040" windowHeight="15840" xr2:uid="{831FBF7A-C5B8-4182-9EA9-C7A55F7B9C7F}"/>
  </bookViews>
  <sheets>
    <sheet name="Rekapitulace" sheetId="3" r:id="rId1"/>
    <sheet name="1 Podlesí" sheetId="1" r:id="rId2"/>
    <sheet name="2 České Libchavy" sheetId="2" r:id="rId3"/>
    <sheet name="3 Choceň" sheetId="4" r:id="rId4"/>
    <sheet name="Podklad Choceň -náhr. výsadba" sheetId="5" r:id="rId5"/>
  </sheets>
  <definedNames>
    <definedName name="_xlnm._FilterDatabase" localSheetId="4" hidden="1">'Podklad Choceň -náhr. výsadba'!$A$5:$XEU$37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4" l="1"/>
  <c r="F12" i="4" s="1"/>
  <c r="F13" i="4"/>
  <c r="D10" i="4"/>
  <c r="I56" i="5"/>
  <c r="I57" i="5"/>
  <c r="I55" i="5"/>
  <c r="I32" i="5"/>
  <c r="H37" i="5"/>
  <c r="I37" i="5" s="1"/>
  <c r="H36" i="5"/>
  <c r="I36" i="5" s="1"/>
  <c r="I35" i="5"/>
  <c r="I34" i="5"/>
  <c r="H33" i="5"/>
  <c r="I33" i="5" s="1"/>
  <c r="I31" i="5"/>
  <c r="I30" i="5"/>
  <c r="I29" i="5"/>
  <c r="H28" i="5"/>
  <c r="I28" i="5" s="1"/>
  <c r="H25" i="5"/>
  <c r="I25" i="5" s="1"/>
  <c r="H24" i="5"/>
  <c r="I24" i="5" s="1"/>
  <c r="H23" i="5"/>
  <c r="I23" i="5" s="1"/>
  <c r="H22" i="5"/>
  <c r="I22" i="5" s="1"/>
  <c r="H21" i="5"/>
  <c r="I21" i="5" s="1"/>
  <c r="H20" i="5"/>
  <c r="I20" i="5" s="1"/>
  <c r="H19" i="5"/>
  <c r="I19" i="5" s="1"/>
  <c r="I18" i="5"/>
  <c r="H17" i="5"/>
  <c r="I17" i="5" s="1"/>
  <c r="H16" i="5"/>
  <c r="I16" i="5" s="1"/>
  <c r="H15" i="5"/>
  <c r="I15" i="5" s="1"/>
  <c r="H14" i="5"/>
  <c r="I14" i="5" s="1"/>
  <c r="I13" i="5"/>
  <c r="I12" i="5"/>
  <c r="I11" i="5"/>
  <c r="I10" i="5"/>
  <c r="I9" i="5"/>
  <c r="I8" i="5"/>
  <c r="H7" i="5"/>
  <c r="I7" i="5" s="1"/>
  <c r="H6" i="5"/>
  <c r="I6" i="5" s="1"/>
  <c r="A39" i="4"/>
  <c r="A38" i="4"/>
  <c r="D32" i="4"/>
  <c r="F31" i="4"/>
  <c r="A36" i="2"/>
  <c r="A35" i="2"/>
  <c r="D30" i="2"/>
  <c r="D11" i="2" s="1"/>
  <c r="D13" i="2" s="1"/>
  <c r="F29" i="2"/>
  <c r="G30" i="2" s="1"/>
  <c r="G36" i="2" s="1"/>
  <c r="F20" i="1"/>
  <c r="F19" i="1"/>
  <c r="F33" i="1"/>
  <c r="F40" i="1"/>
  <c r="D47" i="1"/>
  <c r="F47" i="1" s="1"/>
  <c r="F32" i="1"/>
  <c r="F34" i="1"/>
  <c r="F35" i="1"/>
  <c r="F36" i="1"/>
  <c r="D14" i="4" l="1"/>
  <c r="F14" i="4" s="1"/>
  <c r="I59" i="5"/>
  <c r="D19" i="2"/>
  <c r="F19" i="2" s="1"/>
  <c r="G32" i="4"/>
  <c r="G39" i="4" s="1"/>
  <c r="F10" i="4"/>
  <c r="D13" i="4"/>
  <c r="D11" i="4"/>
  <c r="D24" i="4"/>
  <c r="D22" i="2"/>
  <c r="D23" i="2" s="1"/>
  <c r="F23" i="2" s="1"/>
  <c r="D12" i="2"/>
  <c r="D14" i="2"/>
  <c r="F14" i="2" s="1"/>
  <c r="F13" i="2"/>
  <c r="D16" i="2"/>
  <c r="F11" i="2"/>
  <c r="D48" i="1"/>
  <c r="F48" i="1" s="1"/>
  <c r="D17" i="4" l="1"/>
  <c r="D18" i="4" s="1"/>
  <c r="D25" i="4"/>
  <c r="F24" i="4"/>
  <c r="D22" i="4"/>
  <c r="F11" i="4"/>
  <c r="D16" i="4"/>
  <c r="D24" i="2"/>
  <c r="F24" i="2" s="1"/>
  <c r="F22" i="2"/>
  <c r="D17" i="2"/>
  <c r="D18" i="2" s="1"/>
  <c r="F18" i="2" s="1"/>
  <c r="F12" i="2"/>
  <c r="D20" i="2"/>
  <c r="F16" i="2"/>
  <c r="D15" i="2"/>
  <c r="F15" i="2" s="1"/>
  <c r="F18" i="4" l="1"/>
  <c r="D19" i="4"/>
  <c r="F17" i="4"/>
  <c r="D26" i="4"/>
  <c r="F26" i="4" s="1"/>
  <c r="F25" i="4"/>
  <c r="F16" i="4"/>
  <c r="D15" i="4"/>
  <c r="F15" i="4" s="1"/>
  <c r="F22" i="4"/>
  <c r="D23" i="4"/>
  <c r="F23" i="4" s="1"/>
  <c r="F17" i="2"/>
  <c r="D21" i="2"/>
  <c r="F21" i="2" s="1"/>
  <c r="F20" i="2"/>
  <c r="D20" i="4" l="1"/>
  <c r="F19" i="4"/>
  <c r="G25" i="2"/>
  <c r="G35" i="2" s="1"/>
  <c r="G39" i="2" s="1"/>
  <c r="B7" i="3" s="1"/>
  <c r="F20" i="4" l="1"/>
  <c r="D21" i="4"/>
  <c r="F21" i="4" s="1"/>
  <c r="C7" i="3"/>
  <c r="A64" i="1"/>
  <c r="A63" i="1"/>
  <c r="A62" i="1"/>
  <c r="A61" i="1"/>
  <c r="D56" i="1"/>
  <c r="D42" i="1" s="1"/>
  <c r="F55" i="1"/>
  <c r="G57" i="1" s="1"/>
  <c r="G64" i="1" s="1"/>
  <c r="D37" i="1"/>
  <c r="D11" i="1" s="1"/>
  <c r="F31" i="1"/>
  <c r="F30" i="1"/>
  <c r="G27" i="4" l="1"/>
  <c r="G38" i="4" s="1"/>
  <c r="G42" i="4" s="1"/>
  <c r="B8" i="3" s="1"/>
  <c r="C8" i="3" s="1"/>
  <c r="D8" i="3" s="1"/>
  <c r="D7" i="3"/>
  <c r="F11" i="1"/>
  <c r="D12" i="1"/>
  <c r="D14" i="1"/>
  <c r="D17" i="1" s="1"/>
  <c r="D13" i="1"/>
  <c r="D16" i="1" s="1"/>
  <c r="G37" i="1"/>
  <c r="G62" i="1" s="1"/>
  <c r="F42" i="1"/>
  <c r="D43" i="1"/>
  <c r="D46" i="1" s="1"/>
  <c r="F41" i="1"/>
  <c r="D23" i="1"/>
  <c r="D49" i="1"/>
  <c r="D45" i="1" l="1"/>
  <c r="F45" i="1" s="1"/>
  <c r="F46" i="1"/>
  <c r="F43" i="1"/>
  <c r="D44" i="1"/>
  <c r="F44" i="1" s="1"/>
  <c r="D15" i="1"/>
  <c r="F15" i="1" s="1"/>
  <c r="F16" i="1"/>
  <c r="F17" i="1"/>
  <c r="D18" i="1"/>
  <c r="F18" i="1" s="1"/>
  <c r="F12" i="1"/>
  <c r="D21" i="1"/>
  <c r="D50" i="1"/>
  <c r="F49" i="1"/>
  <c r="D24" i="1"/>
  <c r="F23" i="1"/>
  <c r="F14" i="1"/>
  <c r="F13" i="1"/>
  <c r="D22" i="1" l="1"/>
  <c r="F22" i="1" s="1"/>
  <c r="F21" i="1"/>
  <c r="D51" i="1"/>
  <c r="F51" i="1" s="1"/>
  <c r="F50" i="1"/>
  <c r="F24" i="1"/>
  <c r="D25" i="1"/>
  <c r="F25" i="1" s="1"/>
  <c r="G52" i="1" l="1"/>
  <c r="G63" i="1" s="1"/>
  <c r="G26" i="1"/>
  <c r="G61" i="1" s="1"/>
  <c r="G67" i="1" l="1"/>
  <c r="B6" i="3" s="1"/>
  <c r="B9" i="3" s="1"/>
  <c r="C6" i="3" l="1"/>
  <c r="D6" i="3" l="1"/>
  <c r="D9" i="3" s="1"/>
  <c r="C9" i="3"/>
</calcChain>
</file>

<file path=xl/sharedStrings.xml><?xml version="1.0" encoding="utf-8"?>
<sst xmlns="http://schemas.openxmlformats.org/spreadsheetml/2006/main" count="466" uniqueCount="172">
  <si>
    <t>ks</t>
  </si>
  <si>
    <t>m3</t>
  </si>
  <si>
    <t>mezisoučet</t>
  </si>
  <si>
    <t>Výsadba stromů - práce a pomocný materiál</t>
  </si>
  <si>
    <t>823-1</t>
  </si>
  <si>
    <t>119 00-5151</t>
  </si>
  <si>
    <t>specifikace</t>
  </si>
  <si>
    <t>184 10-2114</t>
  </si>
  <si>
    <t>výsadba dř.s balem, pr.balu do 50 cm, v rov.</t>
  </si>
  <si>
    <t>R-položka</t>
  </si>
  <si>
    <t>výchovný řez při výsadbě</t>
  </si>
  <si>
    <t>184 21-5133</t>
  </si>
  <si>
    <t>ukotvení dřeviny třemi  kůly, délka kůlů do 3m</t>
  </si>
  <si>
    <t>kůly ke stromům, příčníky, úvazky (3 ks/ strom)</t>
  </si>
  <si>
    <t>sada</t>
  </si>
  <si>
    <t>184 91-1421</t>
  </si>
  <si>
    <t>mulčování,tl.vrstvy 10 cm, v rov. (1 m2/ks)</t>
  </si>
  <si>
    <t xml:space="preserve">borka mulč. drcená nebo kvalitní štěpka ( 0,1 m3/strom) </t>
  </si>
  <si>
    <t>185 80-4311</t>
  </si>
  <si>
    <t>zalití rostlin, plochy jednotlivě do 20 m2 (100 l/ks)</t>
  </si>
  <si>
    <t>185 85-1121</t>
  </si>
  <si>
    <t>dovoz vody pro zálivku</t>
  </si>
  <si>
    <t>185 85-1129</t>
  </si>
  <si>
    <t>příplatek za každých i započatých 1000 m 5x</t>
  </si>
  <si>
    <t>Výsadbový materiál</t>
  </si>
  <si>
    <t>stromy, obvod kmene 12-14, není-li uvedeno jinak</t>
  </si>
  <si>
    <t>Výsadba keřů - práce  a pomocný materiál</t>
  </si>
  <si>
    <t>183 10-1113</t>
  </si>
  <si>
    <t>hloubení jamek bez výměny půdy, objem do 0,05 m3, v rov.</t>
  </si>
  <si>
    <t>184 10-2110</t>
  </si>
  <si>
    <t>výsadba dřeviny s balem, pr.b. do 10 cm v rov.</t>
  </si>
  <si>
    <t>m2</t>
  </si>
  <si>
    <t>zalití rostlin, plochy jednotlivě do 20 m2 (50 l/m2)</t>
  </si>
  <si>
    <t>přípl. za každých započatých 1000 m 5x</t>
  </si>
  <si>
    <t xml:space="preserve">Výsadbový materiál </t>
  </si>
  <si>
    <t>Rekapitulace</t>
  </si>
  <si>
    <t xml:space="preserve">Modernizace silnice II/312 Choceň – České Libchavy, PDPS, SO 801 Náhradní výsadba  </t>
  </si>
  <si>
    <t>1. Podlesí</t>
  </si>
  <si>
    <t>183 10-1115</t>
  </si>
  <si>
    <t>hl. jamek bez výměny půdy objem přes 0,125 do 0,40 m3 , rov.n.sv.do 1:5</t>
  </si>
  <si>
    <t>185 80-2114</t>
  </si>
  <si>
    <t>hnojení um. hnojivem s rozdělením k jednotlivým rostlinám</t>
  </si>
  <si>
    <t>t</t>
  </si>
  <si>
    <t>tabletové hnojivo (tabl. 10g, 15 ks/strom)</t>
  </si>
  <si>
    <t>kg</t>
  </si>
  <si>
    <t>založení záhonu na starém trávníku</t>
  </si>
  <si>
    <t>řez keře po výsadbě</t>
  </si>
  <si>
    <t>borka nebo štěpka ( 0,1 m/m2 záhonu) vč. dopravy</t>
  </si>
  <si>
    <t>keře 40-60</t>
  </si>
  <si>
    <t>Acer campestre</t>
  </si>
  <si>
    <t>Crataegus laevigata 'Paul's Scarlet'</t>
  </si>
  <si>
    <t>Spiraea vanhouttei</t>
  </si>
  <si>
    <t>mulčování,tl.vrstvy do 10 cm</t>
  </si>
  <si>
    <t>třešeň - ovocné odrůdy  (4 ks k.ú. Němčí, 1 ks k.ú. Turov)</t>
  </si>
  <si>
    <t>švestka - ovocné odrůdy</t>
  </si>
  <si>
    <t>Abies concolor 125-150</t>
  </si>
  <si>
    <t>Abies nordmanniana 125-150</t>
  </si>
  <si>
    <t>Pinus sylvestris 125-150</t>
  </si>
  <si>
    <t>vytyčení výsadeb zapojených nebo v záhonu plochy do 100 m2 s rozmístěním rostlin ve sponu</t>
  </si>
  <si>
    <t>119 00-5121</t>
  </si>
  <si>
    <t>183 20-5121</t>
  </si>
  <si>
    <t>119 00-5153</t>
  </si>
  <si>
    <t>vytyčení výsadeb s rozmístěním rostlin soliterních do 50 ks</t>
  </si>
  <si>
    <t>ochrana dřeviny proti okusu nátěrem (jehličiny) - cena vč. mat.</t>
  </si>
  <si>
    <t>ochrana kmene před poškozením teplotními vlivy rákosovou rohoží - cena vč. mat.</t>
  </si>
  <si>
    <t>2. České Libchavy</t>
  </si>
  <si>
    <t>vytyčení výsadeb s rozmístěním rostlin soliterních do 10 ks</t>
  </si>
  <si>
    <t>Tilia platyphyllos</t>
  </si>
  <si>
    <t>ochrana dřevin před okusem zvěří chráničem z plastu nebo pletiva, ochrana kmene před poškozením teplotními vlivy (listnaté stromy) - podrobnosti viz TZ</t>
  </si>
  <si>
    <t xml:space="preserve">Položky montáže dle katalogu Cenové soustavy ÚRS, CÚ 2021/I, ceny materiálu dle průměrných cen významných tuzemských dodavatelů, </t>
  </si>
  <si>
    <t>a veškeré režijní náklady zhotovitele.</t>
  </si>
  <si>
    <t xml:space="preserve">v cenách materiálu jsou zahrnuty náklady na pořízení, dopravu, popř. meziskladování. Součástí ceny je likvidace případného odpadu </t>
  </si>
  <si>
    <t>bez DPH</t>
  </si>
  <si>
    <t>DPH</t>
  </si>
  <si>
    <t>celkem</t>
  </si>
  <si>
    <t>Rekapitulace rozpočtu</t>
  </si>
  <si>
    <t>3. Choceň</t>
  </si>
  <si>
    <t>Celkem bez DPH</t>
  </si>
  <si>
    <t>tabletové hnojivo (tabl. 10g, 2 ks/keř)</t>
  </si>
  <si>
    <t>Celkem</t>
  </si>
  <si>
    <t xml:space="preserve">Modernizace silnice II/312 Choceň – České Libchavy, PDPS, SO 801 Náhradní výsadba </t>
  </si>
  <si>
    <t>č.</t>
  </si>
  <si>
    <t xml:space="preserve">parcela č. </t>
  </si>
  <si>
    <t>k.ú.</t>
  </si>
  <si>
    <t>vlastník</t>
  </si>
  <si>
    <t>taxon</t>
  </si>
  <si>
    <t>český název</t>
  </si>
  <si>
    <t>číslo pův. číslování</t>
  </si>
  <si>
    <t>o (obvod kmene v cm)</t>
  </si>
  <si>
    <t>d (průměr kmene na pařezu v cm)</t>
  </si>
  <si>
    <t>průměr koruny (m)</t>
  </si>
  <si>
    <t>věková kategorie</t>
  </si>
  <si>
    <t xml:space="preserve">vitalita </t>
  </si>
  <si>
    <t>zdr. stav</t>
  </si>
  <si>
    <t>navrh. opatření</t>
  </si>
  <si>
    <t>poznámka</t>
  </si>
  <si>
    <t>2730/1</t>
  </si>
  <si>
    <t>Choceň</t>
  </si>
  <si>
    <t>Tilia sp.</t>
  </si>
  <si>
    <t>lípa</t>
  </si>
  <si>
    <t>K</t>
  </si>
  <si>
    <t>kmen porostlý břečťanem, svazčitá nepravidelná  koruna se 4 kosterními větvemi, z toho 2 v tlakovém větvení, stará rána s odhaleným dřevem na silné větvi, tato větev  zasahuje do průjezdního profilu, ze strany od silnice vidtelné odhalené a poškozené kotevní kořeny</t>
  </si>
  <si>
    <t>KK</t>
  </si>
  <si>
    <t>celkový ústup vitality, 
po odstranění odpadu, nahrnutého při bázi, bylo zjištěno významné poškození báze, od místa poškození dovnitř kmene proniká zasahuje zcela  ztrouchnivělé dřevo, podezření na napadení dřevomorem kořenovým (Ustulina deusta)</t>
  </si>
  <si>
    <t>strom se zavalující se velkou dutinou po odstraněné kosterní větvi, pokračující prosychání koruny a celkový ústup vitality, nad vozovkou odlamující se větev</t>
  </si>
  <si>
    <t>800/16</t>
  </si>
  <si>
    <t>718/3</t>
  </si>
  <si>
    <t>V</t>
  </si>
  <si>
    <t>kmen významně poškozen dřevokazným hmyzem</t>
  </si>
  <si>
    <t>strom s uhynulým vrcholem, bez možnosti zapěstování</t>
  </si>
  <si>
    <t>803/1</t>
  </si>
  <si>
    <t>Hemže</t>
  </si>
  <si>
    <t>pokračující ústup vitality, v koruně silná suchá větev zachycená napínající se vazbou, rizikový strom</t>
  </si>
  <si>
    <t>strom po redukci vrcholové části koruny, v současnosti již téměř suchý</t>
  </si>
  <si>
    <t xml:space="preserve">po významné redukci vrcholové partie, silně proschlá, masivní výskyt plodnic  klanolístky obecné (Schizophyllum commune) </t>
  </si>
  <si>
    <t>torzo, téměř suchá</t>
  </si>
  <si>
    <t>praskliny v kůře, po celém kmeni plodnice klanolístky obecné, téměř suchá</t>
  </si>
  <si>
    <t>torzo, pokračující ústup vitality, plodnice troudnatce kopytovitého (Fomes fomentarius) na spodní části kmene a kosterní větvi</t>
  </si>
  <si>
    <t>redukované kosterní větve, téměř suchá</t>
  </si>
  <si>
    <t>téměř suchá</t>
  </si>
  <si>
    <t>hodně prosychá</t>
  </si>
  <si>
    <t>zcela suché torzo</t>
  </si>
  <si>
    <t>téměř suché torzo, hojný výskyt plodnic klanolístky  obecné</t>
  </si>
  <si>
    <t>zcela uhnilá při bázi</t>
  </si>
  <si>
    <t>bez vršku, bez možnosti zapěstování</t>
  </si>
  <si>
    <t>po redukci vrcholových partií, horní část zbytku ponechané koruny suchá</t>
  </si>
  <si>
    <t>silně poškozený kmen, bez vršku</t>
  </si>
  <si>
    <t>prasklina při patě kmene</t>
  </si>
  <si>
    <t>bez  vrcholu, snížená vitalita</t>
  </si>
  <si>
    <t>snížená vitalita, prasklina v kmeni</t>
  </si>
  <si>
    <t xml:space="preserve">torzo, silně proschlá (žije cca polovina)
intenzivně napadená dřevokazným hmyzem, po celé délce kmene, při bázi i na kosterních větvích velmi hojný výskyt plodnic klanolístky obecné (Schizophyllum commune) </t>
  </si>
  <si>
    <t>644/2</t>
  </si>
  <si>
    <t>Betula pendula</t>
  </si>
  <si>
    <t>bříza</t>
  </si>
  <si>
    <t>Salix sp.</t>
  </si>
  <si>
    <t>vrba</t>
  </si>
  <si>
    <t>trojkmen, průměr měřen pod rozvětvením (ve výšce 1 m), 1 z kmenů bohatě obrostlý břečťanem, ve dvou kosterních větvích podélné praskliny, 2 silné suché větve, četné drobnější zlomy a menší suché větve, riziko pádu stromu nebo jeho části na vozovku</t>
  </si>
  <si>
    <t>strom s výrazně sníženou vitalitou, vrchní partie řídká, proschlá až téměř suchá, s četnými zlomy, riziko pádu stromu nebo jeho části na vozovku</t>
  </si>
  <si>
    <t>NAVRH. OPATŘENÍ</t>
  </si>
  <si>
    <t>kácení  - strom v přímé kolizi se stavbou</t>
  </si>
  <si>
    <t>kácení  z jiných důvodů (suché a téměř suché stromy, stromy v havarijním stavu)</t>
  </si>
  <si>
    <t>mladé stromy navržené k výměně</t>
  </si>
  <si>
    <t>mladý jedinec ve fázi aklimatizace</t>
  </si>
  <si>
    <t>aklimatizovaný mladý strom</t>
  </si>
  <si>
    <t>dospívající a dospělý jedinec</t>
  </si>
  <si>
    <t>nepoužito - kategorie sloučena s kategorií 3</t>
  </si>
  <si>
    <t>senescentní jedinec</t>
  </si>
  <si>
    <t>stromy kategorie 1-2 (stáří do cca 25 let)</t>
  </si>
  <si>
    <t>stromy kategorie 3 (stáří cca 25-50 let)</t>
  </si>
  <si>
    <t>stromy kategorie 5 (stromy z původní aleje)</t>
  </si>
  <si>
    <t>Orientační rozsah náhradní výsadby dle závazného stanoviska MěÚ Choceň - OŽP ze dne 30.9.2019</t>
  </si>
  <si>
    <t>káceno (ks)</t>
  </si>
  <si>
    <t>náhr. výs. celkem (ks)</t>
  </si>
  <si>
    <t>náhr. výs./kácený strom (ks)</t>
  </si>
  <si>
    <t>hl. jamek s výměnou půdy 50 %, objem přes 0,125 do 0,40 m3 , rov.n.sv.do 1:5</t>
  </si>
  <si>
    <t>příplatek za instalaci 3 řad příčníků (celkem 9 ks příčníků/strom)</t>
  </si>
  <si>
    <t xml:space="preserve">ochrana dřevin před okusem zvěří chráničem pletiva </t>
  </si>
  <si>
    <t xml:space="preserve">184 81-3121 </t>
  </si>
  <si>
    <t>183 10-1215</t>
  </si>
  <si>
    <t>zemina pro výměnu půdy 0,15 m3/strom</t>
  </si>
  <si>
    <t>Pozn.: V řešeném území průběžně probíhá kácení havarijních stromů a do zahájení  realizace stavby  a v jejím průběhu může dojít k změně počtu kácených dřevin zejména v souvislosti se změnou jejich zdravotního stavu, s nově zjištěným výskytem zvláště chráněných druhů živočichů atd.   S tím může souviset i změna počtu dřevin, uložených jako náhradní výsadba. Přesný rozsah kácení a s tím související druhová skladba a počet dřevin vysazovaných v rámci náhradní výsadby budou proto upřesněny až těsně před zahájením stavby. Rozpočet náhradní výsadby bude poté odpovídat skutečnému počtu a druhové skladbě nově vysazených dřevin.</t>
  </si>
  <si>
    <t xml:space="preserve">Obvod kmene stromů měřen ve výšce 1,3 m nad zemí, není-li v poznámce uvedeno jinak. Obvody kmene v úseku Choceň - Hemže </t>
  </si>
  <si>
    <t>byly částečně převzaty z podkladů poskytnutých MěÚ Choceň.</t>
  </si>
  <si>
    <t xml:space="preserve">VĚKOVÁ KATEGORIE </t>
  </si>
  <si>
    <t xml:space="preserve">Poznámka: ve výčtu jsou zahrhuty všechny stromy, navržené v řešeném území ke kácení, tedy včetně stromů kácených z důvodů jejich </t>
  </si>
  <si>
    <t xml:space="preserve">špatného zdravotního stavu. Skutečný rozsah náhradní výsadby bude nutno stanovit až těsně před zahájením stavby na základě nového </t>
  </si>
  <si>
    <t>posouzení všech stromů ve stromořadí a vyhodnocení důvodu ke kácení.</t>
  </si>
  <si>
    <t>Průměr kmene na pařezu (uveden pouze u kácených stromů) pro rozpočtové účely byl stanoven výpočtem z obvodu kmene</t>
  </si>
  <si>
    <t>dle vzorce: d = o / 3,14 *koef. 1,364)</t>
  </si>
  <si>
    <t>Tilia cordata nebo její kříženec - použitý druh a kultivar nutno konzultovat s MěÚ Choceň</t>
  </si>
  <si>
    <t>6.1. Seznam dřevin ke kácení ve stromořadí Choceň - Hemže, stav k 29.1.2020</t>
  </si>
  <si>
    <t>vytyčení výsadeb s rozmístěním rostlin soliterních, jednotlivě skupiny do 50 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</si>
</sst>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0000"/>
  </numFmts>
  <fonts count="27" x14ac:knownFonts="1">
    <font>
      <sz val="11"/>
      <color theme="1"/>
      <name val="Calibri"/>
      <family val="2"/>
      <charset val="238"/>
      <scheme val="minor"/>
    </font>
    <font>
      <sz val="16"/>
      <color indexed="8"/>
      <name val="Calibri"/>
      <family val="2"/>
      <charset val="238"/>
    </font>
    <font>
      <b/>
      <sz val="14"/>
      <name val="Arial Narrow"/>
      <family val="2"/>
      <charset val="238"/>
    </font>
    <font>
      <sz val="8"/>
      <name val="Arial Narrow"/>
      <family val="2"/>
      <charset val="238"/>
    </font>
    <font>
      <b/>
      <sz val="9"/>
      <name val="Arial Narrow"/>
      <family val="2"/>
      <charset val="238"/>
    </font>
    <font>
      <sz val="9"/>
      <name val="Arial Narrow"/>
      <family val="2"/>
      <charset val="238"/>
    </font>
    <font>
      <i/>
      <sz val="9"/>
      <name val="Arial Narrow"/>
      <family val="2"/>
      <charset val="238"/>
    </font>
    <font>
      <sz val="10"/>
      <name val="Arial Narrow"/>
      <family val="2"/>
      <charset val="238"/>
    </font>
    <font>
      <b/>
      <sz val="10"/>
      <name val="Arial Narrow"/>
      <family val="2"/>
      <charset val="238"/>
    </font>
    <font>
      <i/>
      <sz val="9"/>
      <color theme="1"/>
      <name val="Arial Narrow"/>
      <family val="2"/>
      <charset val="238"/>
    </font>
    <font>
      <sz val="11"/>
      <color theme="1"/>
      <name val="Arial Narrow"/>
      <family val="2"/>
      <charset val="238"/>
    </font>
    <font>
      <sz val="10"/>
      <color theme="1"/>
      <name val="Arial Narrow"/>
      <family val="2"/>
      <charset val="238"/>
    </font>
    <font>
      <sz val="16"/>
      <color indexed="8"/>
      <name val="Arial Narrow"/>
      <family val="2"/>
      <charset val="238"/>
    </font>
    <font>
      <b/>
      <sz val="12"/>
      <color theme="1"/>
      <name val="Arial Narrow"/>
      <family val="2"/>
      <charset val="238"/>
    </font>
    <font>
      <b/>
      <sz val="11"/>
      <color theme="1"/>
      <name val="Arial Narrow"/>
      <family val="2"/>
      <charset val="238"/>
    </font>
    <font>
      <sz val="11"/>
      <name val="Calibri"/>
      <family val="2"/>
      <charset val="238"/>
    </font>
    <font>
      <sz val="11"/>
      <name val="Calibri"/>
      <family val="2"/>
      <charset val="238"/>
      <scheme val="minor"/>
    </font>
    <font>
      <sz val="12"/>
      <name val="Arial Narrow"/>
      <family val="2"/>
      <charset val="238"/>
    </font>
    <font>
      <b/>
      <sz val="8"/>
      <name val="Arial CE"/>
      <charset val="238"/>
    </font>
    <font>
      <sz val="8"/>
      <name val="Arial CE"/>
      <charset val="238"/>
    </font>
    <font>
      <b/>
      <sz val="11"/>
      <name val="Arial Narrow"/>
      <family val="2"/>
      <charset val="238"/>
    </font>
    <font>
      <sz val="10"/>
      <name val="Calibri"/>
      <family val="2"/>
      <charset val="238"/>
    </font>
    <font>
      <sz val="10"/>
      <name val="MS Sans Serif"/>
      <family val="2"/>
      <charset val="238"/>
    </font>
    <font>
      <b/>
      <sz val="11"/>
      <name val="Calibri"/>
      <family val="2"/>
      <charset val="238"/>
    </font>
    <font>
      <b/>
      <i/>
      <sz val="11"/>
      <name val="Arial Narrow"/>
      <family val="2"/>
      <charset val="238"/>
    </font>
    <font>
      <sz val="9"/>
      <color indexed="8"/>
      <name val="Arial Narrow"/>
      <family val="2"/>
      <charset val="238"/>
    </font>
    <font>
      <sz val="9"/>
      <color theme="1"/>
      <name val="Arial Narrow"/>
      <family val="2"/>
      <charset val="238"/>
    </font>
  </fonts>
  <fills count="2">
    <fill>
      <patternFill patternType="none"/>
    </fill>
    <fill>
      <patternFill patternType="gray125"/>
    </fill>
  </fills>
  <borders count="55">
    <border>
      <left/>
      <right/>
      <top/>
      <bottom/>
      <diagonal/>
    </border>
    <border>
      <left/>
      <right/>
      <top/>
      <bottom style="hair">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48">
    <xf numFmtId="0" fontId="0" fillId="0" borderId="0" xfId="0"/>
    <xf numFmtId="0" fontId="2" fillId="0" borderId="0" xfId="0" applyFont="1"/>
    <xf numFmtId="0" fontId="3" fillId="0" borderId="0" xfId="0" applyFont="1"/>
    <xf numFmtId="0" fontId="3" fillId="0" borderId="0" xfId="0" applyFont="1" applyAlignment="1">
      <alignment wrapText="1"/>
    </xf>
    <xf numFmtId="0" fontId="3" fillId="0" borderId="0" xfId="0" applyFont="1" applyAlignment="1">
      <alignment horizontal="center"/>
    </xf>
    <xf numFmtId="1" fontId="3" fillId="0" borderId="0" xfId="0" applyNumberFormat="1" applyFont="1"/>
    <xf numFmtId="4" fontId="3" fillId="0" borderId="0" xfId="0" applyNumberFormat="1" applyFont="1"/>
    <xf numFmtId="0" fontId="4" fillId="0" borderId="0" xfId="0" applyFont="1"/>
    <xf numFmtId="0" fontId="5" fillId="0" borderId="0" xfId="0" applyFont="1"/>
    <xf numFmtId="0" fontId="5" fillId="0" borderId="0" xfId="0" applyFont="1" applyAlignment="1">
      <alignment horizontal="center"/>
    </xf>
    <xf numFmtId="4" fontId="5" fillId="0" borderId="0" xfId="0" applyNumberFormat="1" applyFont="1"/>
    <xf numFmtId="4" fontId="5" fillId="0" borderId="0" xfId="0" applyNumberFormat="1" applyFont="1" applyAlignment="1">
      <alignment vertical="center"/>
    </xf>
    <xf numFmtId="0" fontId="5" fillId="0" borderId="3" xfId="0" applyFont="1" applyBorder="1" applyAlignment="1">
      <alignment horizontal="center" vertical="center"/>
    </xf>
    <xf numFmtId="4" fontId="5" fillId="0" borderId="3" xfId="0" applyNumberFormat="1" applyFont="1" applyBorder="1" applyAlignment="1">
      <alignment vertical="center"/>
    </xf>
    <xf numFmtId="0" fontId="4" fillId="0" borderId="4" xfId="0" applyFont="1" applyBorder="1" applyAlignment="1">
      <alignment vertical="center"/>
    </xf>
    <xf numFmtId="0" fontId="5" fillId="0" borderId="0" xfId="0" applyFont="1" applyAlignment="1">
      <alignment vertical="center"/>
    </xf>
    <xf numFmtId="0" fontId="6" fillId="0" borderId="0" xfId="0" applyFont="1" applyAlignment="1">
      <alignment vertical="center"/>
    </xf>
    <xf numFmtId="0" fontId="5" fillId="0" borderId="5" xfId="0" applyFont="1" applyBorder="1" applyAlignment="1">
      <alignment horizontal="center" vertical="center"/>
    </xf>
    <xf numFmtId="0" fontId="5" fillId="0" borderId="6" xfId="0" applyFont="1" applyBorder="1" applyAlignment="1">
      <alignment vertical="center" wrapText="1"/>
    </xf>
    <xf numFmtId="0" fontId="5" fillId="0" borderId="6" xfId="0" applyFont="1" applyBorder="1" applyAlignment="1">
      <alignment horizontal="center" vertical="center"/>
    </xf>
    <xf numFmtId="1" fontId="5" fillId="0" borderId="6" xfId="0" applyNumberFormat="1" applyFont="1" applyBorder="1" applyAlignment="1">
      <alignment vertical="center"/>
    </xf>
    <xf numFmtId="4" fontId="5" fillId="0" borderId="6" xfId="0" applyNumberFormat="1" applyFont="1" applyBorder="1" applyAlignment="1">
      <alignment vertical="center"/>
    </xf>
    <xf numFmtId="0" fontId="4" fillId="0" borderId="7" xfId="0" applyFont="1" applyBorder="1" applyAlignment="1">
      <alignment vertical="center"/>
    </xf>
    <xf numFmtId="164" fontId="5" fillId="0" borderId="6" xfId="0" applyNumberFormat="1"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5" fillId="0" borderId="9" xfId="0" applyFont="1" applyBorder="1" applyAlignment="1">
      <alignment horizontal="center" vertical="center"/>
    </xf>
    <xf numFmtId="4" fontId="5" fillId="0" borderId="9" xfId="0" applyNumberFormat="1" applyFont="1" applyBorder="1" applyAlignment="1">
      <alignment vertical="center"/>
    </xf>
    <xf numFmtId="4" fontId="4" fillId="0" borderId="10" xfId="0" applyNumberFormat="1" applyFont="1" applyBorder="1" applyAlignment="1">
      <alignment vertical="center"/>
    </xf>
    <xf numFmtId="0" fontId="5" fillId="0" borderId="11" xfId="0" applyFont="1" applyBorder="1" applyAlignment="1">
      <alignment vertical="center"/>
    </xf>
    <xf numFmtId="0" fontId="6" fillId="0" borderId="0" xfId="0" applyFont="1" applyAlignment="1">
      <alignment vertical="center" wrapText="1"/>
    </xf>
    <xf numFmtId="0" fontId="6" fillId="0" borderId="0" xfId="0" applyFont="1" applyAlignment="1">
      <alignment horizontal="center" vertical="center"/>
    </xf>
    <xf numFmtId="1" fontId="6" fillId="0" borderId="0" xfId="0" applyNumberFormat="1" applyFont="1" applyAlignment="1">
      <alignment vertical="center"/>
    </xf>
    <xf numFmtId="4" fontId="6" fillId="0" borderId="0" xfId="0" applyNumberFormat="1" applyFont="1" applyAlignment="1">
      <alignment vertical="center"/>
    </xf>
    <xf numFmtId="0" fontId="4" fillId="0" borderId="2" xfId="0" applyFont="1" applyBorder="1" applyAlignment="1">
      <alignment vertical="center"/>
    </xf>
    <xf numFmtId="0" fontId="5" fillId="0" borderId="3" xfId="0" applyFont="1" applyBorder="1" applyAlignment="1">
      <alignment vertical="center"/>
    </xf>
    <xf numFmtId="0" fontId="6" fillId="0" borderId="3" xfId="0" applyFont="1" applyBorder="1" applyAlignment="1">
      <alignment horizontal="center" vertical="center"/>
    </xf>
    <xf numFmtId="1" fontId="6" fillId="0" borderId="3" xfId="0" applyNumberFormat="1" applyFont="1" applyBorder="1" applyAlignment="1">
      <alignment horizontal="right" vertical="center"/>
    </xf>
    <xf numFmtId="4" fontId="6" fillId="0" borderId="3" xfId="0" applyNumberFormat="1" applyFont="1" applyBorder="1" applyAlignment="1">
      <alignment horizontal="right" vertical="center"/>
    </xf>
    <xf numFmtId="4" fontId="6" fillId="0" borderId="3" xfId="0" applyNumberFormat="1"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165" fontId="5" fillId="0" borderId="6" xfId="0" applyNumberFormat="1" applyFont="1" applyBorder="1" applyAlignment="1">
      <alignment vertical="center"/>
    </xf>
    <xf numFmtId="4" fontId="4" fillId="0" borderId="7" xfId="0" applyNumberFormat="1" applyFont="1" applyBorder="1" applyAlignment="1">
      <alignment vertical="center"/>
    </xf>
    <xf numFmtId="0" fontId="4" fillId="0" borderId="5" xfId="0" applyFont="1" applyBorder="1" applyAlignment="1">
      <alignment vertical="center"/>
    </xf>
    <xf numFmtId="1" fontId="5" fillId="0" borderId="6" xfId="0" applyNumberFormat="1" applyFont="1" applyBorder="1"/>
    <xf numFmtId="1" fontId="5" fillId="0" borderId="9" xfId="0" applyNumberFormat="1" applyFont="1" applyBorder="1"/>
    <xf numFmtId="0" fontId="5" fillId="0" borderId="8" xfId="0" applyFont="1" applyBorder="1"/>
    <xf numFmtId="0" fontId="5" fillId="0" borderId="9" xfId="0" applyFont="1" applyBorder="1"/>
    <xf numFmtId="0" fontId="5" fillId="0" borderId="11" xfId="0" applyFont="1" applyBorder="1" applyAlignment="1">
      <alignment horizontal="center"/>
    </xf>
    <xf numFmtId="1" fontId="5" fillId="0" borderId="11" xfId="0" applyNumberFormat="1" applyFont="1" applyBorder="1"/>
    <xf numFmtId="4" fontId="5" fillId="0" borderId="9" xfId="0" applyNumberFormat="1" applyFont="1" applyBorder="1"/>
    <xf numFmtId="4" fontId="4" fillId="0" borderId="10" xfId="0" applyNumberFormat="1" applyFont="1" applyBorder="1"/>
    <xf numFmtId="165" fontId="5" fillId="0" borderId="3" xfId="0" applyNumberFormat="1" applyFont="1" applyBorder="1" applyAlignment="1">
      <alignment vertical="center"/>
    </xf>
    <xf numFmtId="0" fontId="5" fillId="0" borderId="12" xfId="0" applyFont="1" applyBorder="1" applyAlignment="1">
      <alignment vertical="center" wrapText="1"/>
    </xf>
    <xf numFmtId="0" fontId="5" fillId="0" borderId="12" xfId="0" applyFont="1" applyBorder="1" applyAlignment="1">
      <alignment horizontal="center" vertical="center"/>
    </xf>
    <xf numFmtId="4" fontId="5" fillId="0" borderId="12" xfId="0" applyNumberFormat="1" applyFont="1" applyBorder="1" applyAlignment="1">
      <alignment vertical="center"/>
    </xf>
    <xf numFmtId="0" fontId="4" fillId="0" borderId="13" xfId="0" applyFont="1" applyBorder="1" applyAlignment="1">
      <alignment vertical="center"/>
    </xf>
    <xf numFmtId="0" fontId="5" fillId="0" borderId="14" xfId="0" applyFont="1" applyBorder="1" applyAlignment="1">
      <alignment horizontal="center" vertical="center"/>
    </xf>
    <xf numFmtId="165" fontId="5" fillId="0" borderId="14" xfId="0" applyNumberFormat="1" applyFont="1" applyBorder="1" applyAlignment="1">
      <alignment vertical="center"/>
    </xf>
    <xf numFmtId="1" fontId="5" fillId="0" borderId="9" xfId="0" applyNumberFormat="1" applyFont="1" applyBorder="1" applyAlignment="1">
      <alignment vertical="center"/>
    </xf>
    <xf numFmtId="0" fontId="5" fillId="0" borderId="7" xfId="0" applyFont="1" applyBorder="1" applyAlignment="1">
      <alignment vertical="center"/>
    </xf>
    <xf numFmtId="1" fontId="5" fillId="0" borderId="12" xfId="0" applyNumberFormat="1" applyFont="1" applyBorder="1" applyAlignment="1">
      <alignment vertical="center"/>
    </xf>
    <xf numFmtId="0" fontId="5" fillId="0" borderId="0" xfId="0" applyFont="1" applyAlignment="1">
      <alignment horizontal="center" vertical="center"/>
    </xf>
    <xf numFmtId="1" fontId="5" fillId="0" borderId="0" xfId="0" applyNumberFormat="1" applyFont="1" applyAlignment="1">
      <alignment vertical="center"/>
    </xf>
    <xf numFmtId="0" fontId="4" fillId="0" borderId="0" xfId="0" applyFont="1" applyAlignment="1">
      <alignment vertical="center"/>
    </xf>
    <xf numFmtId="0" fontId="5" fillId="0" borderId="15" xfId="0" applyFont="1" applyBorder="1" applyAlignment="1">
      <alignment vertical="center"/>
    </xf>
    <xf numFmtId="0" fontId="5" fillId="0" borderId="16" xfId="0" applyFont="1" applyBorder="1" applyAlignment="1">
      <alignment vertical="center"/>
    </xf>
    <xf numFmtId="0" fontId="5" fillId="0" borderId="16" xfId="0" applyFont="1" applyBorder="1" applyAlignment="1">
      <alignment horizontal="center" vertical="center"/>
    </xf>
    <xf numFmtId="1" fontId="5" fillId="0" borderId="16" xfId="0" applyNumberFormat="1" applyFont="1" applyBorder="1" applyAlignment="1">
      <alignment vertical="center"/>
    </xf>
    <xf numFmtId="4" fontId="5" fillId="0" borderId="16" xfId="0" applyNumberFormat="1" applyFont="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5" fillId="0" borderId="18" xfId="0" applyFont="1" applyBorder="1" applyAlignment="1">
      <alignment vertical="center"/>
    </xf>
    <xf numFmtId="4" fontId="4" fillId="0" borderId="19" xfId="0" applyNumberFormat="1" applyFont="1" applyBorder="1" applyAlignment="1">
      <alignment vertical="center"/>
    </xf>
    <xf numFmtId="0" fontId="5" fillId="0" borderId="20" xfId="0" applyFont="1" applyBorder="1" applyAlignment="1">
      <alignment vertical="center"/>
    </xf>
    <xf numFmtId="0" fontId="5" fillId="0" borderId="21" xfId="0" applyFont="1" applyBorder="1" applyAlignment="1">
      <alignment vertical="center"/>
    </xf>
    <xf numFmtId="0" fontId="5" fillId="0" borderId="21" xfId="0" applyFont="1" applyBorder="1" applyAlignment="1">
      <alignment horizontal="center" vertical="center"/>
    </xf>
    <xf numFmtId="1" fontId="5" fillId="0" borderId="21" xfId="0" applyNumberFormat="1" applyFont="1" applyBorder="1" applyAlignment="1">
      <alignment vertical="center"/>
    </xf>
    <xf numFmtId="4" fontId="5" fillId="0" borderId="21" xfId="0" applyNumberFormat="1" applyFont="1" applyBorder="1" applyAlignment="1">
      <alignment vertical="center"/>
    </xf>
    <xf numFmtId="4" fontId="4" fillId="0" borderId="22" xfId="0" applyNumberFormat="1" applyFont="1" applyBorder="1" applyAlignment="1">
      <alignment vertical="center"/>
    </xf>
    <xf numFmtId="0" fontId="4" fillId="0" borderId="0" xfId="0" applyFont="1" applyAlignment="1">
      <alignment horizontal="center" vertical="center"/>
    </xf>
    <xf numFmtId="1" fontId="4" fillId="0" borderId="0" xfId="0" applyNumberFormat="1" applyFont="1" applyAlignment="1">
      <alignment vertical="center"/>
    </xf>
    <xf numFmtId="4" fontId="4" fillId="0" borderId="0" xfId="0" applyNumberFormat="1" applyFont="1" applyAlignment="1">
      <alignment vertical="center"/>
    </xf>
    <xf numFmtId="0" fontId="4" fillId="0" borderId="22" xfId="0" applyFont="1" applyBorder="1" applyAlignment="1">
      <alignment vertical="center"/>
    </xf>
    <xf numFmtId="1" fontId="5" fillId="0" borderId="0" xfId="0" applyNumberFormat="1" applyFont="1"/>
    <xf numFmtId="0" fontId="7" fillId="0" borderId="0" xfId="0" applyFont="1"/>
    <xf numFmtId="0" fontId="7" fillId="0" borderId="0" xfId="0" applyFont="1" applyAlignment="1">
      <alignment horizontal="center"/>
    </xf>
    <xf numFmtId="1" fontId="7" fillId="0" borderId="0" xfId="0" applyNumberFormat="1" applyFont="1"/>
    <xf numFmtId="4" fontId="7" fillId="0" borderId="0" xfId="0" applyNumberFormat="1" applyFont="1"/>
    <xf numFmtId="0" fontId="8" fillId="0" borderId="0" xfId="0" applyFont="1"/>
    <xf numFmtId="0" fontId="6" fillId="0" borderId="0" xfId="0" applyFont="1"/>
    <xf numFmtId="0" fontId="6" fillId="0" borderId="0" xfId="0" applyFont="1" applyAlignment="1">
      <alignment horizontal="center"/>
    </xf>
    <xf numFmtId="2" fontId="6" fillId="0" borderId="0" xfId="0" applyNumberFormat="1" applyFont="1"/>
    <xf numFmtId="4" fontId="6" fillId="0" borderId="0" xfId="0" applyNumberFormat="1" applyFont="1"/>
    <xf numFmtId="1" fontId="5" fillId="0" borderId="14" xfId="0" applyNumberFormat="1" applyFont="1" applyBorder="1"/>
    <xf numFmtId="0" fontId="5" fillId="0" borderId="23" xfId="0" applyFont="1" applyBorder="1" applyAlignment="1">
      <alignment vertical="center"/>
    </xf>
    <xf numFmtId="2" fontId="5" fillId="0" borderId="6" xfId="0" applyNumberFormat="1" applyFont="1" applyBorder="1" applyAlignment="1">
      <alignment vertical="center"/>
    </xf>
    <xf numFmtId="166" fontId="5" fillId="0" borderId="6" xfId="0" applyNumberFormat="1" applyFont="1" applyBorder="1" applyAlignment="1">
      <alignment vertical="center"/>
    </xf>
    <xf numFmtId="0" fontId="9" fillId="0" borderId="1" xfId="0" applyFont="1" applyBorder="1" applyAlignment="1">
      <alignment horizontal="right"/>
    </xf>
    <xf numFmtId="0" fontId="12" fillId="0" borderId="1" xfId="0" applyFont="1" applyBorder="1"/>
    <xf numFmtId="0" fontId="10" fillId="0" borderId="1" xfId="0" applyFont="1" applyBorder="1"/>
    <xf numFmtId="0" fontId="10" fillId="0" borderId="1" xfId="0" applyFont="1" applyBorder="1" applyAlignment="1">
      <alignment horizontal="left"/>
    </xf>
    <xf numFmtId="0" fontId="10" fillId="0" borderId="0" xfId="0" applyFont="1"/>
    <xf numFmtId="0" fontId="10" fillId="0" borderId="0" xfId="0" applyFont="1" applyAlignment="1">
      <alignment horizontal="left"/>
    </xf>
    <xf numFmtId="0" fontId="13" fillId="0" borderId="0" xfId="0" applyFont="1"/>
    <xf numFmtId="0" fontId="10" fillId="0" borderId="28" xfId="0" applyFont="1" applyBorder="1" applyAlignment="1">
      <alignment vertical="center"/>
    </xf>
    <xf numFmtId="0" fontId="10" fillId="0" borderId="29" xfId="0" applyFont="1" applyBorder="1" applyAlignment="1">
      <alignment horizontal="right" vertical="center"/>
    </xf>
    <xf numFmtId="0" fontId="10" fillId="0" borderId="30" xfId="0" applyFont="1" applyBorder="1" applyAlignment="1">
      <alignment horizontal="right" vertical="center"/>
    </xf>
    <xf numFmtId="0" fontId="10" fillId="0" borderId="0" xfId="0" applyFont="1" applyAlignment="1">
      <alignment vertical="center"/>
    </xf>
    <xf numFmtId="0" fontId="10" fillId="0" borderId="26" xfId="0" applyFont="1" applyBorder="1" applyAlignment="1">
      <alignment vertical="center"/>
    </xf>
    <xf numFmtId="4" fontId="10" fillId="0" borderId="12" xfId="0" applyNumberFormat="1" applyFont="1" applyBorder="1" applyAlignment="1">
      <alignment vertical="center"/>
    </xf>
    <xf numFmtId="4" fontId="10" fillId="0" borderId="27" xfId="0" applyNumberFormat="1" applyFont="1" applyBorder="1" applyAlignment="1">
      <alignment vertical="center"/>
    </xf>
    <xf numFmtId="0" fontId="10" fillId="0" borderId="24" xfId="0" applyFont="1" applyBorder="1" applyAlignment="1">
      <alignment vertical="center"/>
    </xf>
    <xf numFmtId="4" fontId="10" fillId="0" borderId="6" xfId="0" applyNumberFormat="1" applyFont="1" applyBorder="1" applyAlignment="1">
      <alignment vertical="center"/>
    </xf>
    <xf numFmtId="4" fontId="10" fillId="0" borderId="25" xfId="0" applyNumberFormat="1" applyFont="1" applyBorder="1" applyAlignment="1">
      <alignment vertical="center"/>
    </xf>
    <xf numFmtId="0" fontId="10" fillId="0" borderId="31" xfId="0" applyFont="1" applyBorder="1" applyAlignment="1">
      <alignment vertical="center"/>
    </xf>
    <xf numFmtId="4" fontId="10" fillId="0" borderId="32" xfId="0" applyNumberFormat="1" applyFont="1" applyBorder="1" applyAlignment="1">
      <alignment vertical="center"/>
    </xf>
    <xf numFmtId="4" fontId="10" fillId="0" borderId="14" xfId="0" applyNumberFormat="1" applyFont="1" applyBorder="1" applyAlignment="1">
      <alignment vertical="center"/>
    </xf>
    <xf numFmtId="14" fontId="10" fillId="0" borderId="0" xfId="0" applyNumberFormat="1" applyFont="1"/>
    <xf numFmtId="0" fontId="14" fillId="0" borderId="33" xfId="0" applyFont="1" applyBorder="1" applyAlignment="1">
      <alignment vertical="center"/>
    </xf>
    <xf numFmtId="4" fontId="14" fillId="0" borderId="34" xfId="0" applyNumberFormat="1" applyFont="1" applyBorder="1" applyAlignment="1">
      <alignment vertical="center"/>
    </xf>
    <xf numFmtId="4" fontId="14" fillId="0" borderId="35" xfId="0" applyNumberFormat="1" applyFont="1" applyBorder="1" applyAlignment="1">
      <alignment vertical="center"/>
    </xf>
    <xf numFmtId="0" fontId="14" fillId="0" borderId="0" xfId="0" applyFont="1" applyAlignment="1">
      <alignment vertical="center"/>
    </xf>
    <xf numFmtId="0" fontId="1" fillId="0" borderId="0" xfId="0" applyFont="1" applyBorder="1"/>
    <xf numFmtId="0" fontId="0" fillId="0" borderId="0" xfId="0" applyBorder="1"/>
    <xf numFmtId="0" fontId="0" fillId="0" borderId="0" xfId="0" applyBorder="1" applyAlignment="1">
      <alignment horizontal="left"/>
    </xf>
    <xf numFmtId="0" fontId="9" fillId="0" borderId="0" xfId="0" applyFont="1" applyBorder="1" applyAlignment="1">
      <alignment horizontal="right"/>
    </xf>
    <xf numFmtId="0" fontId="15" fillId="0" borderId="21" xfId="0" applyFont="1" applyBorder="1" applyAlignment="1">
      <alignment horizontal="center"/>
    </xf>
    <xf numFmtId="0" fontId="15" fillId="0" borderId="21" xfId="0" applyFont="1" applyBorder="1" applyAlignment="1">
      <alignment wrapText="1"/>
    </xf>
    <xf numFmtId="0" fontId="16" fillId="0" borderId="21" xfId="0" applyFont="1" applyBorder="1"/>
    <xf numFmtId="0" fontId="16" fillId="0" borderId="21" xfId="0" applyFont="1" applyBorder="1" applyAlignment="1">
      <alignment horizontal="center"/>
    </xf>
    <xf numFmtId="0" fontId="16" fillId="0" borderId="0" xfId="0" applyFont="1"/>
    <xf numFmtId="0" fontId="16" fillId="0" borderId="0" xfId="0" applyFont="1" applyAlignment="1">
      <alignment horizontal="center"/>
    </xf>
    <xf numFmtId="0" fontId="2" fillId="0" borderId="0" xfId="0" applyFont="1" applyAlignment="1">
      <alignment wrapText="1"/>
    </xf>
    <xf numFmtId="0" fontId="17" fillId="0" borderId="0" xfId="0" applyFont="1"/>
    <xf numFmtId="0" fontId="17" fillId="0" borderId="0" xfId="0" applyFont="1" applyAlignment="1">
      <alignment horizontal="center"/>
    </xf>
    <xf numFmtId="0" fontId="17" fillId="0" borderId="0" xfId="0" applyFont="1" applyAlignment="1">
      <alignment horizontal="right"/>
    </xf>
    <xf numFmtId="0" fontId="17" fillId="0" borderId="0" xfId="0" applyFont="1" applyAlignment="1">
      <alignment vertical="center" wrapText="1"/>
    </xf>
    <xf numFmtId="0" fontId="8" fillId="0" borderId="0" xfId="0" applyFont="1" applyAlignment="1">
      <alignment horizontal="center"/>
    </xf>
    <xf numFmtId="0" fontId="7" fillId="0" borderId="0" xfId="0" applyFont="1" applyAlignment="1">
      <alignment wrapText="1"/>
    </xf>
    <xf numFmtId="0" fontId="7" fillId="0" borderId="0" xfId="0" applyFont="1" applyAlignment="1">
      <alignment horizontal="right"/>
    </xf>
    <xf numFmtId="0" fontId="7" fillId="0" borderId="0" xfId="0" applyFont="1" applyAlignment="1">
      <alignment vertical="center" wrapText="1"/>
    </xf>
    <xf numFmtId="0" fontId="18" fillId="0" borderId="36" xfId="0" applyFont="1" applyBorder="1" applyAlignment="1">
      <alignment horizontal="center" vertical="center"/>
    </xf>
    <xf numFmtId="0" fontId="19" fillId="0" borderId="33" xfId="0" applyFont="1" applyBorder="1" applyAlignment="1">
      <alignment horizontal="center" vertical="center" wrapText="1"/>
    </xf>
    <xf numFmtId="0" fontId="19" fillId="0" borderId="37" xfId="0" applyFont="1" applyBorder="1" applyAlignment="1">
      <alignment horizontal="center" vertical="center" wrapText="1"/>
    </xf>
    <xf numFmtId="0" fontId="19" fillId="0" borderId="38" xfId="0" applyFont="1" applyBorder="1" applyAlignment="1">
      <alignment horizontal="center" vertical="center" wrapText="1"/>
    </xf>
    <xf numFmtId="0" fontId="19" fillId="0" borderId="33" xfId="0" applyFont="1" applyBorder="1" applyAlignment="1">
      <alignment vertical="center"/>
    </xf>
    <xf numFmtId="0" fontId="19" fillId="0" borderId="39" xfId="0" applyFont="1" applyBorder="1" applyAlignment="1">
      <alignment horizontal="center" vertical="center" wrapText="1"/>
    </xf>
    <xf numFmtId="49" fontId="19" fillId="0" borderId="40" xfId="0" applyNumberFormat="1" applyFont="1" applyBorder="1" applyAlignment="1">
      <alignment horizontal="center" vertical="center" wrapText="1"/>
    </xf>
    <xf numFmtId="49" fontId="19" fillId="0" borderId="37" xfId="0" applyNumberFormat="1" applyFont="1" applyBorder="1" applyAlignment="1">
      <alignment horizontal="center" vertical="center" wrapText="1"/>
    </xf>
    <xf numFmtId="49" fontId="19" fillId="0" borderId="34" xfId="0" applyNumberFormat="1" applyFont="1" applyBorder="1" applyAlignment="1">
      <alignment horizontal="center" vertical="center" wrapText="1"/>
    </xf>
    <xf numFmtId="49" fontId="19" fillId="0" borderId="35" xfId="0" applyNumberFormat="1" applyFont="1" applyBorder="1" applyAlignment="1">
      <alignment horizontal="center" vertical="center" wrapText="1"/>
    </xf>
    <xf numFmtId="0" fontId="19" fillId="0" borderId="40" xfId="0" applyFont="1" applyBorder="1" applyAlignment="1">
      <alignment horizontal="center" vertical="center" wrapText="1"/>
    </xf>
    <xf numFmtId="0" fontId="16" fillId="0" borderId="0" xfId="0" applyFont="1" applyAlignment="1">
      <alignment vertical="center"/>
    </xf>
    <xf numFmtId="0" fontId="20" fillId="0" borderId="41" xfId="0" applyFont="1" applyBorder="1" applyAlignment="1">
      <alignment horizontal="center" vertical="center"/>
    </xf>
    <xf numFmtId="0" fontId="5" fillId="0" borderId="24" xfId="0" applyFont="1" applyBorder="1" applyAlignment="1">
      <alignment horizontal="center" vertical="center"/>
    </xf>
    <xf numFmtId="0" fontId="5" fillId="0" borderId="6" xfId="0" applyFont="1" applyBorder="1" applyAlignment="1">
      <alignment horizontal="left" vertical="center" wrapText="1"/>
    </xf>
    <xf numFmtId="0" fontId="5" fillId="0" borderId="25" xfId="0" applyFont="1" applyBorder="1" applyAlignment="1">
      <alignment horizontal="left" vertical="center" wrapText="1"/>
    </xf>
    <xf numFmtId="0" fontId="3" fillId="0" borderId="24" xfId="0" applyFont="1" applyBorder="1" applyAlignment="1">
      <alignment vertical="center"/>
    </xf>
    <xf numFmtId="0" fontId="3" fillId="0" borderId="42" xfId="0" applyFont="1" applyBorder="1" applyAlignment="1">
      <alignment vertical="center"/>
    </xf>
    <xf numFmtId="0" fontId="3" fillId="0" borderId="42" xfId="0" applyFont="1" applyBorder="1" applyAlignment="1">
      <alignment horizontal="center" vertical="center"/>
    </xf>
    <xf numFmtId="1" fontId="3" fillId="0" borderId="43" xfId="0" applyNumberFormat="1" applyFont="1" applyBorder="1" applyAlignment="1">
      <alignment horizontal="center" vertical="center"/>
    </xf>
    <xf numFmtId="1" fontId="3" fillId="0" borderId="44" xfId="0" applyNumberFormat="1" applyFont="1" applyBorder="1" applyAlignment="1">
      <alignment horizontal="center" vertical="center"/>
    </xf>
    <xf numFmtId="1" fontId="3" fillId="0" borderId="6" xfId="0" applyNumberFormat="1" applyFont="1" applyBorder="1" applyAlignment="1">
      <alignment horizontal="center" vertical="center"/>
    </xf>
    <xf numFmtId="1" fontId="3" fillId="0" borderId="25" xfId="0" applyNumberFormat="1" applyFont="1" applyBorder="1" applyAlignment="1">
      <alignment horizontal="center" vertical="center"/>
    </xf>
    <xf numFmtId="0" fontId="3" fillId="0" borderId="43" xfId="0" applyFont="1" applyBorder="1" applyAlignment="1">
      <alignment vertical="center" wrapText="1"/>
    </xf>
    <xf numFmtId="0" fontId="20"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left" vertical="center" wrapText="1"/>
    </xf>
    <xf numFmtId="0" fontId="5" fillId="0" borderId="48" xfId="0" applyFont="1" applyBorder="1" applyAlignment="1">
      <alignment horizontal="left" vertical="center" wrapText="1"/>
    </xf>
    <xf numFmtId="0" fontId="3" fillId="0" borderId="46" xfId="0" applyFont="1" applyBorder="1" applyAlignment="1">
      <alignment vertical="center"/>
    </xf>
    <xf numFmtId="0" fontId="3" fillId="0" borderId="49" xfId="0" applyFont="1" applyBorder="1" applyAlignment="1">
      <alignment vertical="center"/>
    </xf>
    <xf numFmtId="0" fontId="3" fillId="0" borderId="49" xfId="0" applyFont="1" applyBorder="1" applyAlignment="1">
      <alignment horizontal="center" vertical="center"/>
    </xf>
    <xf numFmtId="1" fontId="3" fillId="0" borderId="50" xfId="0" applyNumberFormat="1" applyFont="1" applyBorder="1" applyAlignment="1">
      <alignment horizontal="center" vertical="center"/>
    </xf>
    <xf numFmtId="1" fontId="3" fillId="0" borderId="51" xfId="0" applyNumberFormat="1" applyFont="1" applyBorder="1" applyAlignment="1">
      <alignment horizontal="center" vertical="center"/>
    </xf>
    <xf numFmtId="1" fontId="3" fillId="0" borderId="47" xfId="0" applyNumberFormat="1" applyFont="1" applyBorder="1" applyAlignment="1">
      <alignment horizontal="center" vertical="center"/>
    </xf>
    <xf numFmtId="1" fontId="3" fillId="0" borderId="48" xfId="0" applyNumberFormat="1" applyFont="1" applyBorder="1" applyAlignment="1">
      <alignment horizontal="center" vertical="center"/>
    </xf>
    <xf numFmtId="0" fontId="3" fillId="0" borderId="50" xfId="0" applyFont="1" applyBorder="1" applyAlignment="1">
      <alignment vertical="center" wrapText="1"/>
    </xf>
    <xf numFmtId="0" fontId="21" fillId="0" borderId="0" xfId="0" applyFont="1" applyAlignment="1">
      <alignment horizontal="center"/>
    </xf>
    <xf numFmtId="0" fontId="21" fillId="0" borderId="0" xfId="0" applyFont="1" applyAlignment="1">
      <alignment wrapText="1"/>
    </xf>
    <xf numFmtId="0" fontId="22" fillId="0" borderId="0" xfId="0" applyFont="1"/>
    <xf numFmtId="0" fontId="22" fillId="0" borderId="0" xfId="0" applyFont="1" applyAlignment="1">
      <alignment horizontal="center"/>
    </xf>
    <xf numFmtId="0" fontId="15" fillId="0" borderId="0" xfId="0" applyFont="1" applyAlignment="1">
      <alignment horizontal="center"/>
    </xf>
    <xf numFmtId="0" fontId="15" fillId="0" borderId="0" xfId="0" applyFont="1" applyAlignment="1">
      <alignment wrapText="1"/>
    </xf>
    <xf numFmtId="0" fontId="7" fillId="0" borderId="0" xfId="0" applyFont="1" applyAlignment="1">
      <alignment horizontal="left" indent="1"/>
    </xf>
    <xf numFmtId="0" fontId="7" fillId="0" borderId="0" xfId="0" applyFont="1" applyAlignment="1">
      <alignment horizontal="left"/>
    </xf>
    <xf numFmtId="0" fontId="23" fillId="0" borderId="0" xfId="0" applyFont="1" applyAlignment="1">
      <alignment horizontal="center"/>
    </xf>
    <xf numFmtId="0" fontId="24" fillId="0" borderId="0" xfId="0" applyFont="1"/>
    <xf numFmtId="0" fontId="24" fillId="0" borderId="0" xfId="0" applyFont="1" applyAlignment="1">
      <alignment wrapText="1"/>
    </xf>
    <xf numFmtId="0" fontId="24" fillId="0" borderId="0" xfId="0" applyFont="1" applyAlignment="1">
      <alignment horizontal="center"/>
    </xf>
    <xf numFmtId="0" fontId="7" fillId="0" borderId="18" xfId="0" applyFont="1" applyBorder="1"/>
    <xf numFmtId="0" fontId="7" fillId="0" borderId="0" xfId="0" applyFont="1" applyBorder="1" applyAlignment="1">
      <alignment horizontal="center"/>
    </xf>
    <xf numFmtId="0" fontId="7" fillId="0" borderId="0" xfId="0" applyFont="1" applyBorder="1" applyAlignment="1">
      <alignment wrapText="1"/>
    </xf>
    <xf numFmtId="0" fontId="7" fillId="0" borderId="0" xfId="0" applyFont="1" applyBorder="1"/>
    <xf numFmtId="0" fontId="7" fillId="0" borderId="19" xfId="0" applyFont="1" applyBorder="1" applyAlignment="1">
      <alignment horizontal="center"/>
    </xf>
    <xf numFmtId="0" fontId="23" fillId="0" borderId="20" xfId="0" applyFont="1" applyBorder="1" applyAlignment="1">
      <alignment horizontal="center"/>
    </xf>
    <xf numFmtId="0" fontId="16" fillId="0" borderId="22" xfId="0" applyFont="1" applyBorder="1" applyAlignment="1">
      <alignment horizontal="center"/>
    </xf>
    <xf numFmtId="0" fontId="16" fillId="0" borderId="52" xfId="0" applyFont="1" applyBorder="1"/>
    <xf numFmtId="0" fontId="15" fillId="0" borderId="53" xfId="0" applyFont="1" applyBorder="1" applyAlignment="1">
      <alignment wrapText="1"/>
    </xf>
    <xf numFmtId="0" fontId="16" fillId="0" borderId="53" xfId="0" applyFont="1" applyBorder="1"/>
    <xf numFmtId="0" fontId="7" fillId="0" borderId="53" xfId="0" applyFont="1" applyBorder="1" applyAlignment="1">
      <alignment horizontal="center" wrapText="1"/>
    </xf>
    <xf numFmtId="0" fontId="7" fillId="0" borderId="54" xfId="0" applyFont="1" applyBorder="1" applyAlignment="1">
      <alignment horizontal="center" wrapText="1"/>
    </xf>
    <xf numFmtId="0" fontId="8" fillId="0" borderId="18" xfId="0" applyFont="1" applyBorder="1"/>
    <xf numFmtId="0" fontId="8" fillId="0" borderId="0" xfId="0" applyFont="1" applyBorder="1" applyAlignment="1">
      <alignment horizontal="center"/>
    </xf>
    <xf numFmtId="0" fontId="8" fillId="0" borderId="0" xfId="0" applyFont="1" applyBorder="1" applyAlignment="1">
      <alignment wrapText="1"/>
    </xf>
    <xf numFmtId="0" fontId="8" fillId="0" borderId="0" xfId="0" applyFont="1" applyBorder="1"/>
    <xf numFmtId="0" fontId="8" fillId="0" borderId="19" xfId="0" applyFont="1" applyBorder="1" applyAlignment="1">
      <alignment horizontal="center"/>
    </xf>
    <xf numFmtId="0" fontId="7" fillId="0" borderId="15" xfId="0" applyFont="1" applyBorder="1"/>
    <xf numFmtId="0" fontId="7" fillId="0" borderId="16" xfId="0" applyFont="1" applyBorder="1" applyAlignment="1">
      <alignment horizontal="center"/>
    </xf>
    <xf numFmtId="0" fontId="7" fillId="0" borderId="16" xfId="0" applyFont="1" applyBorder="1" applyAlignment="1">
      <alignment wrapText="1"/>
    </xf>
    <xf numFmtId="0" fontId="7" fillId="0" borderId="16" xfId="0" applyFont="1" applyBorder="1"/>
    <xf numFmtId="0" fontId="7" fillId="0" borderId="17" xfId="0" applyFont="1" applyBorder="1" applyAlignment="1">
      <alignment horizontal="center"/>
    </xf>
    <xf numFmtId="0" fontId="25" fillId="0" borderId="1" xfId="0" applyFont="1" applyBorder="1"/>
    <xf numFmtId="0" fontId="26" fillId="0" borderId="1" xfId="0" applyFont="1" applyBorder="1"/>
    <xf numFmtId="0" fontId="26" fillId="0" borderId="1" xfId="0" applyFont="1" applyBorder="1" applyAlignment="1">
      <alignment horizontal="left"/>
    </xf>
    <xf numFmtId="0" fontId="26" fillId="0" borderId="0" xfId="0" applyFont="1"/>
    <xf numFmtId="0" fontId="4" fillId="0" borderId="15"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center" vertical="center"/>
    </xf>
    <xf numFmtId="1" fontId="5" fillId="0" borderId="0" xfId="0" applyNumberFormat="1" applyFont="1" applyBorder="1" applyAlignment="1">
      <alignment vertical="center"/>
    </xf>
    <xf numFmtId="4" fontId="5" fillId="0" borderId="0" xfId="0" applyNumberFormat="1" applyFont="1" applyBorder="1" applyAlignment="1">
      <alignment vertical="center"/>
    </xf>
    <xf numFmtId="0" fontId="4" fillId="0" borderId="0" xfId="0" applyFont="1" applyBorder="1" applyAlignment="1">
      <alignment vertical="center"/>
    </xf>
    <xf numFmtId="0" fontId="4" fillId="0" borderId="0" xfId="0" applyFont="1" applyBorder="1" applyAlignment="1">
      <alignment horizontal="center" vertical="center"/>
    </xf>
    <xf numFmtId="1" fontId="4" fillId="0" borderId="0" xfId="0" applyNumberFormat="1" applyFont="1" applyBorder="1" applyAlignment="1">
      <alignment vertical="center"/>
    </xf>
    <xf numFmtId="4" fontId="4" fillId="0" borderId="0" xfId="0" applyNumberFormat="1" applyFont="1" applyBorder="1" applyAlignment="1">
      <alignment vertical="center"/>
    </xf>
    <xf numFmtId="0" fontId="19" fillId="0" borderId="39" xfId="0" applyFont="1" applyBorder="1" applyAlignment="1">
      <alignment vertical="center" wrapText="1"/>
    </xf>
    <xf numFmtId="0" fontId="25" fillId="0" borderId="1" xfId="0" applyFont="1" applyBorder="1" applyAlignment="1">
      <alignment vertical="center"/>
    </xf>
    <xf numFmtId="0" fontId="26" fillId="0" borderId="1" xfId="0" applyFont="1" applyBorder="1" applyAlignment="1">
      <alignment vertical="center"/>
    </xf>
    <xf numFmtId="0" fontId="26" fillId="0" borderId="1" xfId="0" applyFont="1" applyBorder="1" applyAlignment="1">
      <alignment horizontal="left" vertical="center"/>
    </xf>
    <xf numFmtId="0" fontId="9" fillId="0" borderId="1" xfId="0" applyFont="1" applyBorder="1" applyAlignment="1">
      <alignment horizontal="right" vertical="center"/>
    </xf>
    <xf numFmtId="0" fontId="26"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1" fontId="3" fillId="0" borderId="0" xfId="0" applyNumberFormat="1" applyFont="1" applyAlignment="1">
      <alignment vertical="center"/>
    </xf>
    <xf numFmtId="4" fontId="3" fillId="0" borderId="0" xfId="0" applyNumberFormat="1" applyFont="1" applyAlignment="1">
      <alignment vertical="center"/>
    </xf>
    <xf numFmtId="2" fontId="6" fillId="0" borderId="0" xfId="0" applyNumberFormat="1" applyFont="1" applyAlignment="1">
      <alignment vertical="center"/>
    </xf>
    <xf numFmtId="0" fontId="5" fillId="0" borderId="11" xfId="0" applyFont="1" applyBorder="1" applyAlignment="1">
      <alignment horizontal="center" vertical="center"/>
    </xf>
    <xf numFmtId="1" fontId="5" fillId="0" borderId="11" xfId="0" applyNumberFormat="1" applyFont="1" applyBorder="1" applyAlignment="1">
      <alignment vertical="center"/>
    </xf>
    <xf numFmtId="0" fontId="7" fillId="0" borderId="0" xfId="0" applyFont="1" applyAlignment="1">
      <alignment vertical="center"/>
    </xf>
    <xf numFmtId="0" fontId="7" fillId="0" borderId="0" xfId="0" applyFont="1" applyAlignment="1">
      <alignment horizontal="center" vertical="center"/>
    </xf>
    <xf numFmtId="1" fontId="7" fillId="0" borderId="0" xfId="0" applyNumberFormat="1" applyFont="1" applyAlignment="1">
      <alignment vertical="center"/>
    </xf>
    <xf numFmtId="4" fontId="7" fillId="0" borderId="0" xfId="0" applyNumberFormat="1" applyFont="1" applyAlignment="1">
      <alignment vertical="center"/>
    </xf>
    <xf numFmtId="0" fontId="8" fillId="0" borderId="0" xfId="0" applyFont="1" applyAlignment="1">
      <alignment vertical="center"/>
    </xf>
    <xf numFmtId="0" fontId="11" fillId="0" borderId="0" xfId="0" applyFont="1" applyAlignment="1">
      <alignment horizontal="left"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EDA95-D3D2-4EEE-804F-E3485AAFD2F7}">
  <dimension ref="A1:N15"/>
  <sheetViews>
    <sheetView tabSelected="1" workbookViewId="0">
      <selection activeCell="A13" sqref="A13:D13"/>
    </sheetView>
  </sheetViews>
  <sheetFormatPr defaultRowHeight="16.5" x14ac:dyDescent="0.3"/>
  <cols>
    <col min="1" max="4" width="21" style="104" customWidth="1"/>
    <col min="5" max="16384" width="9.140625" style="104"/>
  </cols>
  <sheetData>
    <row r="1" spans="1:14" ht="20.25" x14ac:dyDescent="0.3">
      <c r="A1" s="101"/>
      <c r="B1" s="102"/>
      <c r="C1" s="103"/>
      <c r="D1" s="100" t="s">
        <v>80</v>
      </c>
      <c r="H1" s="1"/>
      <c r="I1" s="1"/>
      <c r="J1" s="1"/>
      <c r="K1" s="1"/>
      <c r="L1" s="1"/>
      <c r="M1" s="1"/>
      <c r="N1" s="1"/>
    </row>
    <row r="3" spans="1:14" x14ac:dyDescent="0.3">
      <c r="A3" s="106" t="s">
        <v>75</v>
      </c>
      <c r="D3" s="120">
        <v>44311</v>
      </c>
    </row>
    <row r="4" spans="1:14" ht="17.25" thickBot="1" x14ac:dyDescent="0.35"/>
    <row r="5" spans="1:14" s="110" customFormat="1" ht="20.25" customHeight="1" thickBot="1" x14ac:dyDescent="0.3">
      <c r="A5" s="107"/>
      <c r="B5" s="108" t="s">
        <v>72</v>
      </c>
      <c r="C5" s="108" t="s">
        <v>73</v>
      </c>
      <c r="D5" s="109" t="s">
        <v>74</v>
      </c>
    </row>
    <row r="6" spans="1:14" s="110" customFormat="1" ht="20.25" customHeight="1" thickTop="1" x14ac:dyDescent="0.25">
      <c r="A6" s="111" t="s">
        <v>37</v>
      </c>
      <c r="B6" s="112">
        <f>+'1 Podlesí'!G67</f>
        <v>0</v>
      </c>
      <c r="C6" s="112">
        <f>+B6*0.21</f>
        <v>0</v>
      </c>
      <c r="D6" s="113">
        <f>+B6+C6</f>
        <v>0</v>
      </c>
    </row>
    <row r="7" spans="1:14" s="110" customFormat="1" ht="20.25" customHeight="1" x14ac:dyDescent="0.25">
      <c r="A7" s="114" t="s">
        <v>65</v>
      </c>
      <c r="B7" s="115">
        <f>+'2 České Libchavy'!G39</f>
        <v>0</v>
      </c>
      <c r="C7" s="115">
        <f t="shared" ref="C7:C8" si="0">+B7*0.21</f>
        <v>0</v>
      </c>
      <c r="D7" s="116">
        <f t="shared" ref="D7:D8" si="1">+B7+C7</f>
        <v>0</v>
      </c>
    </row>
    <row r="8" spans="1:14" s="110" customFormat="1" ht="20.25" customHeight="1" thickBot="1" x14ac:dyDescent="0.3">
      <c r="A8" s="117" t="s">
        <v>76</v>
      </c>
      <c r="B8" s="119">
        <f>+'3 Choceň'!G42</f>
        <v>0</v>
      </c>
      <c r="C8" s="119">
        <f t="shared" si="0"/>
        <v>0</v>
      </c>
      <c r="D8" s="118">
        <f t="shared" si="1"/>
        <v>0</v>
      </c>
    </row>
    <row r="9" spans="1:14" s="124" customFormat="1" ht="30.75" customHeight="1" thickBot="1" x14ac:dyDescent="0.3">
      <c r="A9" s="121" t="s">
        <v>79</v>
      </c>
      <c r="B9" s="122">
        <f>SUM(B6:B8)</f>
        <v>0</v>
      </c>
      <c r="C9" s="122">
        <f t="shared" ref="C9:D9" si="2">SUM(C6:C8)</f>
        <v>0</v>
      </c>
      <c r="D9" s="123">
        <f t="shared" si="2"/>
        <v>0</v>
      </c>
    </row>
    <row r="13" spans="1:14" s="105" customFormat="1" ht="84.75" customHeight="1" x14ac:dyDescent="0.3">
      <c r="A13" s="247" t="s">
        <v>160</v>
      </c>
      <c r="B13" s="247"/>
      <c r="C13" s="247"/>
      <c r="D13" s="247"/>
      <c r="E13" s="104"/>
      <c r="F13" s="104"/>
      <c r="G13" s="104"/>
    </row>
    <row r="14" spans="1:14" x14ac:dyDescent="0.3">
      <c r="A14" s="120"/>
    </row>
    <row r="15" spans="1:14" x14ac:dyDescent="0.3">
      <c r="A15" s="120"/>
    </row>
  </sheetData>
  <mergeCells count="1">
    <mergeCell ref="A13:D13"/>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5A2DB-D6F2-4D40-8E9B-09ABDFBA4C25}">
  <dimension ref="A1:IV175"/>
  <sheetViews>
    <sheetView topLeftCell="A38" workbookViewId="0">
      <selection activeCell="E56" sqref="E56"/>
    </sheetView>
  </sheetViews>
  <sheetFormatPr defaultRowHeight="12.75" x14ac:dyDescent="0.2"/>
  <cols>
    <col min="1" max="1" width="11.7109375" style="87" customWidth="1"/>
    <col min="2" max="2" width="44.28515625" style="87" bestFit="1" customWidth="1"/>
    <col min="3" max="3" width="5.42578125" style="88" bestFit="1" customWidth="1"/>
    <col min="4" max="4" width="7.28515625" style="89" customWidth="1"/>
    <col min="5" max="5" width="7.85546875" style="90" customWidth="1"/>
    <col min="6" max="6" width="7.5703125" style="90" bestFit="1" customWidth="1"/>
    <col min="7" max="7" width="7.7109375" style="91" customWidth="1"/>
    <col min="8" max="256" width="9.140625" style="87"/>
    <col min="257" max="257" width="11.7109375" style="87" customWidth="1"/>
    <col min="258" max="258" width="44.28515625" style="87" bestFit="1" customWidth="1"/>
    <col min="259" max="259" width="5.42578125" style="87" bestFit="1" customWidth="1"/>
    <col min="260" max="260" width="7.28515625" style="87" customWidth="1"/>
    <col min="261" max="261" width="7.85546875" style="87" customWidth="1"/>
    <col min="262" max="262" width="7.5703125" style="87" bestFit="1" customWidth="1"/>
    <col min="263" max="263" width="7.7109375" style="87" customWidth="1"/>
    <col min="264" max="512" width="9.140625" style="87"/>
    <col min="513" max="513" width="11.7109375" style="87" customWidth="1"/>
    <col min="514" max="514" width="44.28515625" style="87" bestFit="1" customWidth="1"/>
    <col min="515" max="515" width="5.42578125" style="87" bestFit="1" customWidth="1"/>
    <col min="516" max="516" width="7.28515625" style="87" customWidth="1"/>
    <col min="517" max="517" width="7.85546875" style="87" customWidth="1"/>
    <col min="518" max="518" width="7.5703125" style="87" bestFit="1" customWidth="1"/>
    <col min="519" max="519" width="7.7109375" style="87" customWidth="1"/>
    <col min="520" max="768" width="9.140625" style="87"/>
    <col min="769" max="769" width="11.7109375" style="87" customWidth="1"/>
    <col min="770" max="770" width="44.28515625" style="87" bestFit="1" customWidth="1"/>
    <col min="771" max="771" width="5.42578125" style="87" bestFit="1" customWidth="1"/>
    <col min="772" max="772" width="7.28515625" style="87" customWidth="1"/>
    <col min="773" max="773" width="7.85546875" style="87" customWidth="1"/>
    <col min="774" max="774" width="7.5703125" style="87" bestFit="1" customWidth="1"/>
    <col min="775" max="775" width="7.7109375" style="87" customWidth="1"/>
    <col min="776" max="1024" width="9.140625" style="87"/>
    <col min="1025" max="1025" width="11.7109375" style="87" customWidth="1"/>
    <col min="1026" max="1026" width="44.28515625" style="87" bestFit="1" customWidth="1"/>
    <col min="1027" max="1027" width="5.42578125" style="87" bestFit="1" customWidth="1"/>
    <col min="1028" max="1028" width="7.28515625" style="87" customWidth="1"/>
    <col min="1029" max="1029" width="7.85546875" style="87" customWidth="1"/>
    <col min="1030" max="1030" width="7.5703125" style="87" bestFit="1" customWidth="1"/>
    <col min="1031" max="1031" width="7.7109375" style="87" customWidth="1"/>
    <col min="1032" max="1280" width="9.140625" style="87"/>
    <col min="1281" max="1281" width="11.7109375" style="87" customWidth="1"/>
    <col min="1282" max="1282" width="44.28515625" style="87" bestFit="1" customWidth="1"/>
    <col min="1283" max="1283" width="5.42578125" style="87" bestFit="1" customWidth="1"/>
    <col min="1284" max="1284" width="7.28515625" style="87" customWidth="1"/>
    <col min="1285" max="1285" width="7.85546875" style="87" customWidth="1"/>
    <col min="1286" max="1286" width="7.5703125" style="87" bestFit="1" customWidth="1"/>
    <col min="1287" max="1287" width="7.7109375" style="87" customWidth="1"/>
    <col min="1288" max="1536" width="9.140625" style="87"/>
    <col min="1537" max="1537" width="11.7109375" style="87" customWidth="1"/>
    <col min="1538" max="1538" width="44.28515625" style="87" bestFit="1" customWidth="1"/>
    <col min="1539" max="1539" width="5.42578125" style="87" bestFit="1" customWidth="1"/>
    <col min="1540" max="1540" width="7.28515625" style="87" customWidth="1"/>
    <col min="1541" max="1541" width="7.85546875" style="87" customWidth="1"/>
    <col min="1542" max="1542" width="7.5703125" style="87" bestFit="1" customWidth="1"/>
    <col min="1543" max="1543" width="7.7109375" style="87" customWidth="1"/>
    <col min="1544" max="1792" width="9.140625" style="87"/>
    <col min="1793" max="1793" width="11.7109375" style="87" customWidth="1"/>
    <col min="1794" max="1794" width="44.28515625" style="87" bestFit="1" customWidth="1"/>
    <col min="1795" max="1795" width="5.42578125" style="87" bestFit="1" customWidth="1"/>
    <col min="1796" max="1796" width="7.28515625" style="87" customWidth="1"/>
    <col min="1797" max="1797" width="7.85546875" style="87" customWidth="1"/>
    <col min="1798" max="1798" width="7.5703125" style="87" bestFit="1" customWidth="1"/>
    <col min="1799" max="1799" width="7.7109375" style="87" customWidth="1"/>
    <col min="1800" max="2048" width="9.140625" style="87"/>
    <col min="2049" max="2049" width="11.7109375" style="87" customWidth="1"/>
    <col min="2050" max="2050" width="44.28515625" style="87" bestFit="1" customWidth="1"/>
    <col min="2051" max="2051" width="5.42578125" style="87" bestFit="1" customWidth="1"/>
    <col min="2052" max="2052" width="7.28515625" style="87" customWidth="1"/>
    <col min="2053" max="2053" width="7.85546875" style="87" customWidth="1"/>
    <col min="2054" max="2054" width="7.5703125" style="87" bestFit="1" customWidth="1"/>
    <col min="2055" max="2055" width="7.7109375" style="87" customWidth="1"/>
    <col min="2056" max="2304" width="9.140625" style="87"/>
    <col min="2305" max="2305" width="11.7109375" style="87" customWidth="1"/>
    <col min="2306" max="2306" width="44.28515625" style="87" bestFit="1" customWidth="1"/>
    <col min="2307" max="2307" width="5.42578125" style="87" bestFit="1" customWidth="1"/>
    <col min="2308" max="2308" width="7.28515625" style="87" customWidth="1"/>
    <col min="2309" max="2309" width="7.85546875" style="87" customWidth="1"/>
    <col min="2310" max="2310" width="7.5703125" style="87" bestFit="1" customWidth="1"/>
    <col min="2311" max="2311" width="7.7109375" style="87" customWidth="1"/>
    <col min="2312" max="2560" width="9.140625" style="87"/>
    <col min="2561" max="2561" width="11.7109375" style="87" customWidth="1"/>
    <col min="2562" max="2562" width="44.28515625" style="87" bestFit="1" customWidth="1"/>
    <col min="2563" max="2563" width="5.42578125" style="87" bestFit="1" customWidth="1"/>
    <col min="2564" max="2564" width="7.28515625" style="87" customWidth="1"/>
    <col min="2565" max="2565" width="7.85546875" style="87" customWidth="1"/>
    <col min="2566" max="2566" width="7.5703125" style="87" bestFit="1" customWidth="1"/>
    <col min="2567" max="2567" width="7.7109375" style="87" customWidth="1"/>
    <col min="2568" max="2816" width="9.140625" style="87"/>
    <col min="2817" max="2817" width="11.7109375" style="87" customWidth="1"/>
    <col min="2818" max="2818" width="44.28515625" style="87" bestFit="1" customWidth="1"/>
    <col min="2819" max="2819" width="5.42578125" style="87" bestFit="1" customWidth="1"/>
    <col min="2820" max="2820" width="7.28515625" style="87" customWidth="1"/>
    <col min="2821" max="2821" width="7.85546875" style="87" customWidth="1"/>
    <col min="2822" max="2822" width="7.5703125" style="87" bestFit="1" customWidth="1"/>
    <col min="2823" max="2823" width="7.7109375" style="87" customWidth="1"/>
    <col min="2824" max="3072" width="9.140625" style="87"/>
    <col min="3073" max="3073" width="11.7109375" style="87" customWidth="1"/>
    <col min="3074" max="3074" width="44.28515625" style="87" bestFit="1" customWidth="1"/>
    <col min="3075" max="3075" width="5.42578125" style="87" bestFit="1" customWidth="1"/>
    <col min="3076" max="3076" width="7.28515625" style="87" customWidth="1"/>
    <col min="3077" max="3077" width="7.85546875" style="87" customWidth="1"/>
    <col min="3078" max="3078" width="7.5703125" style="87" bestFit="1" customWidth="1"/>
    <col min="3079" max="3079" width="7.7109375" style="87" customWidth="1"/>
    <col min="3080" max="3328" width="9.140625" style="87"/>
    <col min="3329" max="3329" width="11.7109375" style="87" customWidth="1"/>
    <col min="3330" max="3330" width="44.28515625" style="87" bestFit="1" customWidth="1"/>
    <col min="3331" max="3331" width="5.42578125" style="87" bestFit="1" customWidth="1"/>
    <col min="3332" max="3332" width="7.28515625" style="87" customWidth="1"/>
    <col min="3333" max="3333" width="7.85546875" style="87" customWidth="1"/>
    <col min="3334" max="3334" width="7.5703125" style="87" bestFit="1" customWidth="1"/>
    <col min="3335" max="3335" width="7.7109375" style="87" customWidth="1"/>
    <col min="3336" max="3584" width="9.140625" style="87"/>
    <col min="3585" max="3585" width="11.7109375" style="87" customWidth="1"/>
    <col min="3586" max="3586" width="44.28515625" style="87" bestFit="1" customWidth="1"/>
    <col min="3587" max="3587" width="5.42578125" style="87" bestFit="1" customWidth="1"/>
    <col min="3588" max="3588" width="7.28515625" style="87" customWidth="1"/>
    <col min="3589" max="3589" width="7.85546875" style="87" customWidth="1"/>
    <col min="3590" max="3590" width="7.5703125" style="87" bestFit="1" customWidth="1"/>
    <col min="3591" max="3591" width="7.7109375" style="87" customWidth="1"/>
    <col min="3592" max="3840" width="9.140625" style="87"/>
    <col min="3841" max="3841" width="11.7109375" style="87" customWidth="1"/>
    <col min="3842" max="3842" width="44.28515625" style="87" bestFit="1" customWidth="1"/>
    <col min="3843" max="3843" width="5.42578125" style="87" bestFit="1" customWidth="1"/>
    <col min="3844" max="3844" width="7.28515625" style="87" customWidth="1"/>
    <col min="3845" max="3845" width="7.85546875" style="87" customWidth="1"/>
    <col min="3846" max="3846" width="7.5703125" style="87" bestFit="1" customWidth="1"/>
    <col min="3847" max="3847" width="7.7109375" style="87" customWidth="1"/>
    <col min="3848" max="4096" width="9.140625" style="87"/>
    <col min="4097" max="4097" width="11.7109375" style="87" customWidth="1"/>
    <col min="4098" max="4098" width="44.28515625" style="87" bestFit="1" customWidth="1"/>
    <col min="4099" max="4099" width="5.42578125" style="87" bestFit="1" customWidth="1"/>
    <col min="4100" max="4100" width="7.28515625" style="87" customWidth="1"/>
    <col min="4101" max="4101" width="7.85546875" style="87" customWidth="1"/>
    <col min="4102" max="4102" width="7.5703125" style="87" bestFit="1" customWidth="1"/>
    <col min="4103" max="4103" width="7.7109375" style="87" customWidth="1"/>
    <col min="4104" max="4352" width="9.140625" style="87"/>
    <col min="4353" max="4353" width="11.7109375" style="87" customWidth="1"/>
    <col min="4354" max="4354" width="44.28515625" style="87" bestFit="1" customWidth="1"/>
    <col min="4355" max="4355" width="5.42578125" style="87" bestFit="1" customWidth="1"/>
    <col min="4356" max="4356" width="7.28515625" style="87" customWidth="1"/>
    <col min="4357" max="4357" width="7.85546875" style="87" customWidth="1"/>
    <col min="4358" max="4358" width="7.5703125" style="87" bestFit="1" customWidth="1"/>
    <col min="4359" max="4359" width="7.7109375" style="87" customWidth="1"/>
    <col min="4360" max="4608" width="9.140625" style="87"/>
    <col min="4609" max="4609" width="11.7109375" style="87" customWidth="1"/>
    <col min="4610" max="4610" width="44.28515625" style="87" bestFit="1" customWidth="1"/>
    <col min="4611" max="4611" width="5.42578125" style="87" bestFit="1" customWidth="1"/>
    <col min="4612" max="4612" width="7.28515625" style="87" customWidth="1"/>
    <col min="4613" max="4613" width="7.85546875" style="87" customWidth="1"/>
    <col min="4614" max="4614" width="7.5703125" style="87" bestFit="1" customWidth="1"/>
    <col min="4615" max="4615" width="7.7109375" style="87" customWidth="1"/>
    <col min="4616" max="4864" width="9.140625" style="87"/>
    <col min="4865" max="4865" width="11.7109375" style="87" customWidth="1"/>
    <col min="4866" max="4866" width="44.28515625" style="87" bestFit="1" customWidth="1"/>
    <col min="4867" max="4867" width="5.42578125" style="87" bestFit="1" customWidth="1"/>
    <col min="4868" max="4868" width="7.28515625" style="87" customWidth="1"/>
    <col min="4869" max="4869" width="7.85546875" style="87" customWidth="1"/>
    <col min="4870" max="4870" width="7.5703125" style="87" bestFit="1" customWidth="1"/>
    <col min="4871" max="4871" width="7.7109375" style="87" customWidth="1"/>
    <col min="4872" max="5120" width="9.140625" style="87"/>
    <col min="5121" max="5121" width="11.7109375" style="87" customWidth="1"/>
    <col min="5122" max="5122" width="44.28515625" style="87" bestFit="1" customWidth="1"/>
    <col min="5123" max="5123" width="5.42578125" style="87" bestFit="1" customWidth="1"/>
    <col min="5124" max="5124" width="7.28515625" style="87" customWidth="1"/>
    <col min="5125" max="5125" width="7.85546875" style="87" customWidth="1"/>
    <col min="5126" max="5126" width="7.5703125" style="87" bestFit="1" customWidth="1"/>
    <col min="5127" max="5127" width="7.7109375" style="87" customWidth="1"/>
    <col min="5128" max="5376" width="9.140625" style="87"/>
    <col min="5377" max="5377" width="11.7109375" style="87" customWidth="1"/>
    <col min="5378" max="5378" width="44.28515625" style="87" bestFit="1" customWidth="1"/>
    <col min="5379" max="5379" width="5.42578125" style="87" bestFit="1" customWidth="1"/>
    <col min="5380" max="5380" width="7.28515625" style="87" customWidth="1"/>
    <col min="5381" max="5381" width="7.85546875" style="87" customWidth="1"/>
    <col min="5382" max="5382" width="7.5703125" style="87" bestFit="1" customWidth="1"/>
    <col min="5383" max="5383" width="7.7109375" style="87" customWidth="1"/>
    <col min="5384" max="5632" width="9.140625" style="87"/>
    <col min="5633" max="5633" width="11.7109375" style="87" customWidth="1"/>
    <col min="5634" max="5634" width="44.28515625" style="87" bestFit="1" customWidth="1"/>
    <col min="5635" max="5635" width="5.42578125" style="87" bestFit="1" customWidth="1"/>
    <col min="5636" max="5636" width="7.28515625" style="87" customWidth="1"/>
    <col min="5637" max="5637" width="7.85546875" style="87" customWidth="1"/>
    <col min="5638" max="5638" width="7.5703125" style="87" bestFit="1" customWidth="1"/>
    <col min="5639" max="5639" width="7.7109375" style="87" customWidth="1"/>
    <col min="5640" max="5888" width="9.140625" style="87"/>
    <col min="5889" max="5889" width="11.7109375" style="87" customWidth="1"/>
    <col min="5890" max="5890" width="44.28515625" style="87" bestFit="1" customWidth="1"/>
    <col min="5891" max="5891" width="5.42578125" style="87" bestFit="1" customWidth="1"/>
    <col min="5892" max="5892" width="7.28515625" style="87" customWidth="1"/>
    <col min="5893" max="5893" width="7.85546875" style="87" customWidth="1"/>
    <col min="5894" max="5894" width="7.5703125" style="87" bestFit="1" customWidth="1"/>
    <col min="5895" max="5895" width="7.7109375" style="87" customWidth="1"/>
    <col min="5896" max="6144" width="9.140625" style="87"/>
    <col min="6145" max="6145" width="11.7109375" style="87" customWidth="1"/>
    <col min="6146" max="6146" width="44.28515625" style="87" bestFit="1" customWidth="1"/>
    <col min="6147" max="6147" width="5.42578125" style="87" bestFit="1" customWidth="1"/>
    <col min="6148" max="6148" width="7.28515625" style="87" customWidth="1"/>
    <col min="6149" max="6149" width="7.85546875" style="87" customWidth="1"/>
    <col min="6150" max="6150" width="7.5703125" style="87" bestFit="1" customWidth="1"/>
    <col min="6151" max="6151" width="7.7109375" style="87" customWidth="1"/>
    <col min="6152" max="6400" width="9.140625" style="87"/>
    <col min="6401" max="6401" width="11.7109375" style="87" customWidth="1"/>
    <col min="6402" max="6402" width="44.28515625" style="87" bestFit="1" customWidth="1"/>
    <col min="6403" max="6403" width="5.42578125" style="87" bestFit="1" customWidth="1"/>
    <col min="6404" max="6404" width="7.28515625" style="87" customWidth="1"/>
    <col min="6405" max="6405" width="7.85546875" style="87" customWidth="1"/>
    <col min="6406" max="6406" width="7.5703125" style="87" bestFit="1" customWidth="1"/>
    <col min="6407" max="6407" width="7.7109375" style="87" customWidth="1"/>
    <col min="6408" max="6656" width="9.140625" style="87"/>
    <col min="6657" max="6657" width="11.7109375" style="87" customWidth="1"/>
    <col min="6658" max="6658" width="44.28515625" style="87" bestFit="1" customWidth="1"/>
    <col min="6659" max="6659" width="5.42578125" style="87" bestFit="1" customWidth="1"/>
    <col min="6660" max="6660" width="7.28515625" style="87" customWidth="1"/>
    <col min="6661" max="6661" width="7.85546875" style="87" customWidth="1"/>
    <col min="6662" max="6662" width="7.5703125" style="87" bestFit="1" customWidth="1"/>
    <col min="6663" max="6663" width="7.7109375" style="87" customWidth="1"/>
    <col min="6664" max="6912" width="9.140625" style="87"/>
    <col min="6913" max="6913" width="11.7109375" style="87" customWidth="1"/>
    <col min="6914" max="6914" width="44.28515625" style="87" bestFit="1" customWidth="1"/>
    <col min="6915" max="6915" width="5.42578125" style="87" bestFit="1" customWidth="1"/>
    <col min="6916" max="6916" width="7.28515625" style="87" customWidth="1"/>
    <col min="6917" max="6917" width="7.85546875" style="87" customWidth="1"/>
    <col min="6918" max="6918" width="7.5703125" style="87" bestFit="1" customWidth="1"/>
    <col min="6919" max="6919" width="7.7109375" style="87" customWidth="1"/>
    <col min="6920" max="7168" width="9.140625" style="87"/>
    <col min="7169" max="7169" width="11.7109375" style="87" customWidth="1"/>
    <col min="7170" max="7170" width="44.28515625" style="87" bestFit="1" customWidth="1"/>
    <col min="7171" max="7171" width="5.42578125" style="87" bestFit="1" customWidth="1"/>
    <col min="7172" max="7172" width="7.28515625" style="87" customWidth="1"/>
    <col min="7173" max="7173" width="7.85546875" style="87" customWidth="1"/>
    <col min="7174" max="7174" width="7.5703125" style="87" bestFit="1" customWidth="1"/>
    <col min="7175" max="7175" width="7.7109375" style="87" customWidth="1"/>
    <col min="7176" max="7424" width="9.140625" style="87"/>
    <col min="7425" max="7425" width="11.7109375" style="87" customWidth="1"/>
    <col min="7426" max="7426" width="44.28515625" style="87" bestFit="1" customWidth="1"/>
    <col min="7427" max="7427" width="5.42578125" style="87" bestFit="1" customWidth="1"/>
    <col min="7428" max="7428" width="7.28515625" style="87" customWidth="1"/>
    <col min="7429" max="7429" width="7.85546875" style="87" customWidth="1"/>
    <col min="7430" max="7430" width="7.5703125" style="87" bestFit="1" customWidth="1"/>
    <col min="7431" max="7431" width="7.7109375" style="87" customWidth="1"/>
    <col min="7432" max="7680" width="9.140625" style="87"/>
    <col min="7681" max="7681" width="11.7109375" style="87" customWidth="1"/>
    <col min="7682" max="7682" width="44.28515625" style="87" bestFit="1" customWidth="1"/>
    <col min="7683" max="7683" width="5.42578125" style="87" bestFit="1" customWidth="1"/>
    <col min="7684" max="7684" width="7.28515625" style="87" customWidth="1"/>
    <col min="7685" max="7685" width="7.85546875" style="87" customWidth="1"/>
    <col min="7686" max="7686" width="7.5703125" style="87" bestFit="1" customWidth="1"/>
    <col min="7687" max="7687" width="7.7109375" style="87" customWidth="1"/>
    <col min="7688" max="7936" width="9.140625" style="87"/>
    <col min="7937" max="7937" width="11.7109375" style="87" customWidth="1"/>
    <col min="7938" max="7938" width="44.28515625" style="87" bestFit="1" customWidth="1"/>
    <col min="7939" max="7939" width="5.42578125" style="87" bestFit="1" customWidth="1"/>
    <col min="7940" max="7940" width="7.28515625" style="87" customWidth="1"/>
    <col min="7941" max="7941" width="7.85546875" style="87" customWidth="1"/>
    <col min="7942" max="7942" width="7.5703125" style="87" bestFit="1" customWidth="1"/>
    <col min="7943" max="7943" width="7.7109375" style="87" customWidth="1"/>
    <col min="7944" max="8192" width="9.140625" style="87"/>
    <col min="8193" max="8193" width="11.7109375" style="87" customWidth="1"/>
    <col min="8194" max="8194" width="44.28515625" style="87" bestFit="1" customWidth="1"/>
    <col min="8195" max="8195" width="5.42578125" style="87" bestFit="1" customWidth="1"/>
    <col min="8196" max="8196" width="7.28515625" style="87" customWidth="1"/>
    <col min="8197" max="8197" width="7.85546875" style="87" customWidth="1"/>
    <col min="8198" max="8198" width="7.5703125" style="87" bestFit="1" customWidth="1"/>
    <col min="8199" max="8199" width="7.7109375" style="87" customWidth="1"/>
    <col min="8200" max="8448" width="9.140625" style="87"/>
    <col min="8449" max="8449" width="11.7109375" style="87" customWidth="1"/>
    <col min="8450" max="8450" width="44.28515625" style="87" bestFit="1" customWidth="1"/>
    <col min="8451" max="8451" width="5.42578125" style="87" bestFit="1" customWidth="1"/>
    <col min="8452" max="8452" width="7.28515625" style="87" customWidth="1"/>
    <col min="8453" max="8453" width="7.85546875" style="87" customWidth="1"/>
    <col min="8454" max="8454" width="7.5703125" style="87" bestFit="1" customWidth="1"/>
    <col min="8455" max="8455" width="7.7109375" style="87" customWidth="1"/>
    <col min="8456" max="8704" width="9.140625" style="87"/>
    <col min="8705" max="8705" width="11.7109375" style="87" customWidth="1"/>
    <col min="8706" max="8706" width="44.28515625" style="87" bestFit="1" customWidth="1"/>
    <col min="8707" max="8707" width="5.42578125" style="87" bestFit="1" customWidth="1"/>
    <col min="8708" max="8708" width="7.28515625" style="87" customWidth="1"/>
    <col min="8709" max="8709" width="7.85546875" style="87" customWidth="1"/>
    <col min="8710" max="8710" width="7.5703125" style="87" bestFit="1" customWidth="1"/>
    <col min="8711" max="8711" width="7.7109375" style="87" customWidth="1"/>
    <col min="8712" max="8960" width="9.140625" style="87"/>
    <col min="8961" max="8961" width="11.7109375" style="87" customWidth="1"/>
    <col min="8962" max="8962" width="44.28515625" style="87" bestFit="1" customWidth="1"/>
    <col min="8963" max="8963" width="5.42578125" style="87" bestFit="1" customWidth="1"/>
    <col min="8964" max="8964" width="7.28515625" style="87" customWidth="1"/>
    <col min="8965" max="8965" width="7.85546875" style="87" customWidth="1"/>
    <col min="8966" max="8966" width="7.5703125" style="87" bestFit="1" customWidth="1"/>
    <col min="8967" max="8967" width="7.7109375" style="87" customWidth="1"/>
    <col min="8968" max="9216" width="9.140625" style="87"/>
    <col min="9217" max="9217" width="11.7109375" style="87" customWidth="1"/>
    <col min="9218" max="9218" width="44.28515625" style="87" bestFit="1" customWidth="1"/>
    <col min="9219" max="9219" width="5.42578125" style="87" bestFit="1" customWidth="1"/>
    <col min="9220" max="9220" width="7.28515625" style="87" customWidth="1"/>
    <col min="9221" max="9221" width="7.85546875" style="87" customWidth="1"/>
    <col min="9222" max="9222" width="7.5703125" style="87" bestFit="1" customWidth="1"/>
    <col min="9223" max="9223" width="7.7109375" style="87" customWidth="1"/>
    <col min="9224" max="9472" width="9.140625" style="87"/>
    <col min="9473" max="9473" width="11.7109375" style="87" customWidth="1"/>
    <col min="9474" max="9474" width="44.28515625" style="87" bestFit="1" customWidth="1"/>
    <col min="9475" max="9475" width="5.42578125" style="87" bestFit="1" customWidth="1"/>
    <col min="9476" max="9476" width="7.28515625" style="87" customWidth="1"/>
    <col min="9477" max="9477" width="7.85546875" style="87" customWidth="1"/>
    <col min="9478" max="9478" width="7.5703125" style="87" bestFit="1" customWidth="1"/>
    <col min="9479" max="9479" width="7.7109375" style="87" customWidth="1"/>
    <col min="9480" max="9728" width="9.140625" style="87"/>
    <col min="9729" max="9729" width="11.7109375" style="87" customWidth="1"/>
    <col min="9730" max="9730" width="44.28515625" style="87" bestFit="1" customWidth="1"/>
    <col min="9731" max="9731" width="5.42578125" style="87" bestFit="1" customWidth="1"/>
    <col min="9732" max="9732" width="7.28515625" style="87" customWidth="1"/>
    <col min="9733" max="9733" width="7.85546875" style="87" customWidth="1"/>
    <col min="9734" max="9734" width="7.5703125" style="87" bestFit="1" customWidth="1"/>
    <col min="9735" max="9735" width="7.7109375" style="87" customWidth="1"/>
    <col min="9736" max="9984" width="9.140625" style="87"/>
    <col min="9985" max="9985" width="11.7109375" style="87" customWidth="1"/>
    <col min="9986" max="9986" width="44.28515625" style="87" bestFit="1" customWidth="1"/>
    <col min="9987" max="9987" width="5.42578125" style="87" bestFit="1" customWidth="1"/>
    <col min="9988" max="9988" width="7.28515625" style="87" customWidth="1"/>
    <col min="9989" max="9989" width="7.85546875" style="87" customWidth="1"/>
    <col min="9990" max="9990" width="7.5703125" style="87" bestFit="1" customWidth="1"/>
    <col min="9991" max="9991" width="7.7109375" style="87" customWidth="1"/>
    <col min="9992" max="10240" width="9.140625" style="87"/>
    <col min="10241" max="10241" width="11.7109375" style="87" customWidth="1"/>
    <col min="10242" max="10242" width="44.28515625" style="87" bestFit="1" customWidth="1"/>
    <col min="10243" max="10243" width="5.42578125" style="87" bestFit="1" customWidth="1"/>
    <col min="10244" max="10244" width="7.28515625" style="87" customWidth="1"/>
    <col min="10245" max="10245" width="7.85546875" style="87" customWidth="1"/>
    <col min="10246" max="10246" width="7.5703125" style="87" bestFit="1" customWidth="1"/>
    <col min="10247" max="10247" width="7.7109375" style="87" customWidth="1"/>
    <col min="10248" max="10496" width="9.140625" style="87"/>
    <col min="10497" max="10497" width="11.7109375" style="87" customWidth="1"/>
    <col min="10498" max="10498" width="44.28515625" style="87" bestFit="1" customWidth="1"/>
    <col min="10499" max="10499" width="5.42578125" style="87" bestFit="1" customWidth="1"/>
    <col min="10500" max="10500" width="7.28515625" style="87" customWidth="1"/>
    <col min="10501" max="10501" width="7.85546875" style="87" customWidth="1"/>
    <col min="10502" max="10502" width="7.5703125" style="87" bestFit="1" customWidth="1"/>
    <col min="10503" max="10503" width="7.7109375" style="87" customWidth="1"/>
    <col min="10504" max="10752" width="9.140625" style="87"/>
    <col min="10753" max="10753" width="11.7109375" style="87" customWidth="1"/>
    <col min="10754" max="10754" width="44.28515625" style="87" bestFit="1" customWidth="1"/>
    <col min="10755" max="10755" width="5.42578125" style="87" bestFit="1" customWidth="1"/>
    <col min="10756" max="10756" width="7.28515625" style="87" customWidth="1"/>
    <col min="10757" max="10757" width="7.85546875" style="87" customWidth="1"/>
    <col min="10758" max="10758" width="7.5703125" style="87" bestFit="1" customWidth="1"/>
    <col min="10759" max="10759" width="7.7109375" style="87" customWidth="1"/>
    <col min="10760" max="11008" width="9.140625" style="87"/>
    <col min="11009" max="11009" width="11.7109375" style="87" customWidth="1"/>
    <col min="11010" max="11010" width="44.28515625" style="87" bestFit="1" customWidth="1"/>
    <col min="11011" max="11011" width="5.42578125" style="87" bestFit="1" customWidth="1"/>
    <col min="11012" max="11012" width="7.28515625" style="87" customWidth="1"/>
    <col min="11013" max="11013" width="7.85546875" style="87" customWidth="1"/>
    <col min="11014" max="11014" width="7.5703125" style="87" bestFit="1" customWidth="1"/>
    <col min="11015" max="11015" width="7.7109375" style="87" customWidth="1"/>
    <col min="11016" max="11264" width="9.140625" style="87"/>
    <col min="11265" max="11265" width="11.7109375" style="87" customWidth="1"/>
    <col min="11266" max="11266" width="44.28515625" style="87" bestFit="1" customWidth="1"/>
    <col min="11267" max="11267" width="5.42578125" style="87" bestFit="1" customWidth="1"/>
    <col min="11268" max="11268" width="7.28515625" style="87" customWidth="1"/>
    <col min="11269" max="11269" width="7.85546875" style="87" customWidth="1"/>
    <col min="11270" max="11270" width="7.5703125" style="87" bestFit="1" customWidth="1"/>
    <col min="11271" max="11271" width="7.7109375" style="87" customWidth="1"/>
    <col min="11272" max="11520" width="9.140625" style="87"/>
    <col min="11521" max="11521" width="11.7109375" style="87" customWidth="1"/>
    <col min="11522" max="11522" width="44.28515625" style="87" bestFit="1" customWidth="1"/>
    <col min="11523" max="11523" width="5.42578125" style="87" bestFit="1" customWidth="1"/>
    <col min="11524" max="11524" width="7.28515625" style="87" customWidth="1"/>
    <col min="11525" max="11525" width="7.85546875" style="87" customWidth="1"/>
    <col min="11526" max="11526" width="7.5703125" style="87" bestFit="1" customWidth="1"/>
    <col min="11527" max="11527" width="7.7109375" style="87" customWidth="1"/>
    <col min="11528" max="11776" width="9.140625" style="87"/>
    <col min="11777" max="11777" width="11.7109375" style="87" customWidth="1"/>
    <col min="11778" max="11778" width="44.28515625" style="87" bestFit="1" customWidth="1"/>
    <col min="11779" max="11779" width="5.42578125" style="87" bestFit="1" customWidth="1"/>
    <col min="11780" max="11780" width="7.28515625" style="87" customWidth="1"/>
    <col min="11781" max="11781" width="7.85546875" style="87" customWidth="1"/>
    <col min="11782" max="11782" width="7.5703125" style="87" bestFit="1" customWidth="1"/>
    <col min="11783" max="11783" width="7.7109375" style="87" customWidth="1"/>
    <col min="11784" max="12032" width="9.140625" style="87"/>
    <col min="12033" max="12033" width="11.7109375" style="87" customWidth="1"/>
    <col min="12034" max="12034" width="44.28515625" style="87" bestFit="1" customWidth="1"/>
    <col min="12035" max="12035" width="5.42578125" style="87" bestFit="1" customWidth="1"/>
    <col min="12036" max="12036" width="7.28515625" style="87" customWidth="1"/>
    <col min="12037" max="12037" width="7.85546875" style="87" customWidth="1"/>
    <col min="12038" max="12038" width="7.5703125" style="87" bestFit="1" customWidth="1"/>
    <col min="12039" max="12039" width="7.7109375" style="87" customWidth="1"/>
    <col min="12040" max="12288" width="9.140625" style="87"/>
    <col min="12289" max="12289" width="11.7109375" style="87" customWidth="1"/>
    <col min="12290" max="12290" width="44.28515625" style="87" bestFit="1" customWidth="1"/>
    <col min="12291" max="12291" width="5.42578125" style="87" bestFit="1" customWidth="1"/>
    <col min="12292" max="12292" width="7.28515625" style="87" customWidth="1"/>
    <col min="12293" max="12293" width="7.85546875" style="87" customWidth="1"/>
    <col min="12294" max="12294" width="7.5703125" style="87" bestFit="1" customWidth="1"/>
    <col min="12295" max="12295" width="7.7109375" style="87" customWidth="1"/>
    <col min="12296" max="12544" width="9.140625" style="87"/>
    <col min="12545" max="12545" width="11.7109375" style="87" customWidth="1"/>
    <col min="12546" max="12546" width="44.28515625" style="87" bestFit="1" customWidth="1"/>
    <col min="12547" max="12547" width="5.42578125" style="87" bestFit="1" customWidth="1"/>
    <col min="12548" max="12548" width="7.28515625" style="87" customWidth="1"/>
    <col min="12549" max="12549" width="7.85546875" style="87" customWidth="1"/>
    <col min="12550" max="12550" width="7.5703125" style="87" bestFit="1" customWidth="1"/>
    <col min="12551" max="12551" width="7.7109375" style="87" customWidth="1"/>
    <col min="12552" max="12800" width="9.140625" style="87"/>
    <col min="12801" max="12801" width="11.7109375" style="87" customWidth="1"/>
    <col min="12802" max="12802" width="44.28515625" style="87" bestFit="1" customWidth="1"/>
    <col min="12803" max="12803" width="5.42578125" style="87" bestFit="1" customWidth="1"/>
    <col min="12804" max="12804" width="7.28515625" style="87" customWidth="1"/>
    <col min="12805" max="12805" width="7.85546875" style="87" customWidth="1"/>
    <col min="12806" max="12806" width="7.5703125" style="87" bestFit="1" customWidth="1"/>
    <col min="12807" max="12807" width="7.7109375" style="87" customWidth="1"/>
    <col min="12808" max="13056" width="9.140625" style="87"/>
    <col min="13057" max="13057" width="11.7109375" style="87" customWidth="1"/>
    <col min="13058" max="13058" width="44.28515625" style="87" bestFit="1" customWidth="1"/>
    <col min="13059" max="13059" width="5.42578125" style="87" bestFit="1" customWidth="1"/>
    <col min="13060" max="13060" width="7.28515625" style="87" customWidth="1"/>
    <col min="13061" max="13061" width="7.85546875" style="87" customWidth="1"/>
    <col min="13062" max="13062" width="7.5703125" style="87" bestFit="1" customWidth="1"/>
    <col min="13063" max="13063" width="7.7109375" style="87" customWidth="1"/>
    <col min="13064" max="13312" width="9.140625" style="87"/>
    <col min="13313" max="13313" width="11.7109375" style="87" customWidth="1"/>
    <col min="13314" max="13314" width="44.28515625" style="87" bestFit="1" customWidth="1"/>
    <col min="13315" max="13315" width="5.42578125" style="87" bestFit="1" customWidth="1"/>
    <col min="13316" max="13316" width="7.28515625" style="87" customWidth="1"/>
    <col min="13317" max="13317" width="7.85546875" style="87" customWidth="1"/>
    <col min="13318" max="13318" width="7.5703125" style="87" bestFit="1" customWidth="1"/>
    <col min="13319" max="13319" width="7.7109375" style="87" customWidth="1"/>
    <col min="13320" max="13568" width="9.140625" style="87"/>
    <col min="13569" max="13569" width="11.7109375" style="87" customWidth="1"/>
    <col min="13570" max="13570" width="44.28515625" style="87" bestFit="1" customWidth="1"/>
    <col min="13571" max="13571" width="5.42578125" style="87" bestFit="1" customWidth="1"/>
    <col min="13572" max="13572" width="7.28515625" style="87" customWidth="1"/>
    <col min="13573" max="13573" width="7.85546875" style="87" customWidth="1"/>
    <col min="13574" max="13574" width="7.5703125" style="87" bestFit="1" customWidth="1"/>
    <col min="13575" max="13575" width="7.7109375" style="87" customWidth="1"/>
    <col min="13576" max="13824" width="9.140625" style="87"/>
    <col min="13825" max="13825" width="11.7109375" style="87" customWidth="1"/>
    <col min="13826" max="13826" width="44.28515625" style="87" bestFit="1" customWidth="1"/>
    <col min="13827" max="13827" width="5.42578125" style="87" bestFit="1" customWidth="1"/>
    <col min="13828" max="13828" width="7.28515625" style="87" customWidth="1"/>
    <col min="13829" max="13829" width="7.85546875" style="87" customWidth="1"/>
    <col min="13830" max="13830" width="7.5703125" style="87" bestFit="1" customWidth="1"/>
    <col min="13831" max="13831" width="7.7109375" style="87" customWidth="1"/>
    <col min="13832" max="14080" width="9.140625" style="87"/>
    <col min="14081" max="14081" width="11.7109375" style="87" customWidth="1"/>
    <col min="14082" max="14082" width="44.28515625" style="87" bestFit="1" customWidth="1"/>
    <col min="14083" max="14083" width="5.42578125" style="87" bestFit="1" customWidth="1"/>
    <col min="14084" max="14084" width="7.28515625" style="87" customWidth="1"/>
    <col min="14085" max="14085" width="7.85546875" style="87" customWidth="1"/>
    <col min="14086" max="14086" width="7.5703125" style="87" bestFit="1" customWidth="1"/>
    <col min="14087" max="14087" width="7.7109375" style="87" customWidth="1"/>
    <col min="14088" max="14336" width="9.140625" style="87"/>
    <col min="14337" max="14337" width="11.7109375" style="87" customWidth="1"/>
    <col min="14338" max="14338" width="44.28515625" style="87" bestFit="1" customWidth="1"/>
    <col min="14339" max="14339" width="5.42578125" style="87" bestFit="1" customWidth="1"/>
    <col min="14340" max="14340" width="7.28515625" style="87" customWidth="1"/>
    <col min="14341" max="14341" width="7.85546875" style="87" customWidth="1"/>
    <col min="14342" max="14342" width="7.5703125" style="87" bestFit="1" customWidth="1"/>
    <col min="14343" max="14343" width="7.7109375" style="87" customWidth="1"/>
    <col min="14344" max="14592" width="9.140625" style="87"/>
    <col min="14593" max="14593" width="11.7109375" style="87" customWidth="1"/>
    <col min="14594" max="14594" width="44.28515625" style="87" bestFit="1" customWidth="1"/>
    <col min="14595" max="14595" width="5.42578125" style="87" bestFit="1" customWidth="1"/>
    <col min="14596" max="14596" width="7.28515625" style="87" customWidth="1"/>
    <col min="14597" max="14597" width="7.85546875" style="87" customWidth="1"/>
    <col min="14598" max="14598" width="7.5703125" style="87" bestFit="1" customWidth="1"/>
    <col min="14599" max="14599" width="7.7109375" style="87" customWidth="1"/>
    <col min="14600" max="14848" width="9.140625" style="87"/>
    <col min="14849" max="14849" width="11.7109375" style="87" customWidth="1"/>
    <col min="14850" max="14850" width="44.28515625" style="87" bestFit="1" customWidth="1"/>
    <col min="14851" max="14851" width="5.42578125" style="87" bestFit="1" customWidth="1"/>
    <col min="14852" max="14852" width="7.28515625" style="87" customWidth="1"/>
    <col min="14853" max="14853" width="7.85546875" style="87" customWidth="1"/>
    <col min="14854" max="14854" width="7.5703125" style="87" bestFit="1" customWidth="1"/>
    <col min="14855" max="14855" width="7.7109375" style="87" customWidth="1"/>
    <col min="14856" max="15104" width="9.140625" style="87"/>
    <col min="15105" max="15105" width="11.7109375" style="87" customWidth="1"/>
    <col min="15106" max="15106" width="44.28515625" style="87" bestFit="1" customWidth="1"/>
    <col min="15107" max="15107" width="5.42578125" style="87" bestFit="1" customWidth="1"/>
    <col min="15108" max="15108" width="7.28515625" style="87" customWidth="1"/>
    <col min="15109" max="15109" width="7.85546875" style="87" customWidth="1"/>
    <col min="15110" max="15110" width="7.5703125" style="87" bestFit="1" customWidth="1"/>
    <col min="15111" max="15111" width="7.7109375" style="87" customWidth="1"/>
    <col min="15112" max="15360" width="9.140625" style="87"/>
    <col min="15361" max="15361" width="11.7109375" style="87" customWidth="1"/>
    <col min="15362" max="15362" width="44.28515625" style="87" bestFit="1" customWidth="1"/>
    <col min="15363" max="15363" width="5.42578125" style="87" bestFit="1" customWidth="1"/>
    <col min="15364" max="15364" width="7.28515625" style="87" customWidth="1"/>
    <col min="15365" max="15365" width="7.85546875" style="87" customWidth="1"/>
    <col min="15366" max="15366" width="7.5703125" style="87" bestFit="1" customWidth="1"/>
    <col min="15367" max="15367" width="7.7109375" style="87" customWidth="1"/>
    <col min="15368" max="15616" width="9.140625" style="87"/>
    <col min="15617" max="15617" width="11.7109375" style="87" customWidth="1"/>
    <col min="15618" max="15618" width="44.28515625" style="87" bestFit="1" customWidth="1"/>
    <col min="15619" max="15619" width="5.42578125" style="87" bestFit="1" customWidth="1"/>
    <col min="15620" max="15620" width="7.28515625" style="87" customWidth="1"/>
    <col min="15621" max="15621" width="7.85546875" style="87" customWidth="1"/>
    <col min="15622" max="15622" width="7.5703125" style="87" bestFit="1" customWidth="1"/>
    <col min="15623" max="15623" width="7.7109375" style="87" customWidth="1"/>
    <col min="15624" max="15872" width="9.140625" style="87"/>
    <col min="15873" max="15873" width="11.7109375" style="87" customWidth="1"/>
    <col min="15874" max="15874" width="44.28515625" style="87" bestFit="1" customWidth="1"/>
    <col min="15875" max="15875" width="5.42578125" style="87" bestFit="1" customWidth="1"/>
    <col min="15876" max="15876" width="7.28515625" style="87" customWidth="1"/>
    <col min="15877" max="15877" width="7.85546875" style="87" customWidth="1"/>
    <col min="15878" max="15878" width="7.5703125" style="87" bestFit="1" customWidth="1"/>
    <col min="15879" max="15879" width="7.7109375" style="87" customWidth="1"/>
    <col min="15880" max="16128" width="9.140625" style="87"/>
    <col min="16129" max="16129" width="11.7109375" style="87" customWidth="1"/>
    <col min="16130" max="16130" width="44.28515625" style="87" bestFit="1" customWidth="1"/>
    <col min="16131" max="16131" width="5.42578125" style="87" bestFit="1" customWidth="1"/>
    <col min="16132" max="16132" width="7.28515625" style="87" customWidth="1"/>
    <col min="16133" max="16133" width="7.85546875" style="87" customWidth="1"/>
    <col min="16134" max="16134" width="7.5703125" style="87" bestFit="1" customWidth="1"/>
    <col min="16135" max="16135" width="7.7109375" style="87" customWidth="1"/>
    <col min="16136" max="16384" width="9.140625" style="87"/>
  </cols>
  <sheetData>
    <row r="1" spans="1:256" s="217" customFormat="1" ht="13.5" x14ac:dyDescent="0.25">
      <c r="A1" s="214"/>
      <c r="B1" s="215"/>
      <c r="C1" s="216"/>
      <c r="D1" s="215"/>
      <c r="E1" s="215"/>
      <c r="F1" s="215"/>
      <c r="G1" s="100" t="s">
        <v>36</v>
      </c>
      <c r="H1" s="7"/>
      <c r="I1" s="7"/>
      <c r="J1" s="7"/>
      <c r="K1" s="7"/>
      <c r="L1" s="7"/>
      <c r="M1" s="7"/>
      <c r="N1" s="7"/>
    </row>
    <row r="2" spans="1:256" s="1" customFormat="1" ht="11.25" customHeight="1" x14ac:dyDescent="0.25">
      <c r="A2" s="2"/>
      <c r="B2" s="3"/>
      <c r="C2" s="4"/>
      <c r="D2" s="5"/>
      <c r="E2" s="6"/>
      <c r="F2" s="6"/>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row>
    <row r="3" spans="1:256" s="1" customFormat="1" ht="18" x14ac:dyDescent="0.25">
      <c r="A3" s="1" t="s">
        <v>37</v>
      </c>
    </row>
    <row r="4" spans="1:256" s="1" customFormat="1" ht="5.25" customHeight="1" x14ac:dyDescent="0.25">
      <c r="A4" s="2"/>
      <c r="B4" s="3"/>
      <c r="C4" s="4"/>
      <c r="D4" s="5"/>
      <c r="E4" s="6"/>
      <c r="F4" s="6"/>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row>
    <row r="5" spans="1:256" s="92" customFormat="1" ht="13.5" x14ac:dyDescent="0.25">
      <c r="A5" s="92" t="s">
        <v>69</v>
      </c>
      <c r="C5" s="93"/>
      <c r="D5" s="94"/>
      <c r="E5" s="95"/>
      <c r="F5" s="33"/>
    </row>
    <row r="6" spans="1:256" s="92" customFormat="1" ht="13.5" x14ac:dyDescent="0.25">
      <c r="A6" s="92" t="s">
        <v>71</v>
      </c>
      <c r="C6" s="93"/>
      <c r="D6" s="94"/>
      <c r="E6" s="95"/>
      <c r="F6" s="33"/>
    </row>
    <row r="7" spans="1:256" s="92" customFormat="1" ht="13.5" x14ac:dyDescent="0.25">
      <c r="A7" s="92" t="s">
        <v>70</v>
      </c>
      <c r="C7" s="93"/>
      <c r="D7" s="94"/>
      <c r="E7" s="95"/>
      <c r="F7" s="33"/>
    </row>
    <row r="8" spans="1:256" s="1" customFormat="1" ht="11.25" customHeight="1" x14ac:dyDescent="0.25">
      <c r="A8" s="2"/>
      <c r="B8" s="3"/>
      <c r="C8" s="4"/>
      <c r="D8" s="5"/>
      <c r="E8" s="6"/>
      <c r="F8" s="6"/>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6" customFormat="1" ht="13.5" x14ac:dyDescent="0.25">
      <c r="A9" s="34" t="s">
        <v>3</v>
      </c>
      <c r="B9" s="35"/>
      <c r="C9" s="36"/>
      <c r="D9" s="37"/>
      <c r="E9" s="38"/>
      <c r="F9" s="39"/>
      <c r="G9" s="14"/>
    </row>
    <row r="10" spans="1:256" s="16" customFormat="1" ht="13.5" x14ac:dyDescent="0.25">
      <c r="A10" s="40" t="s">
        <v>4</v>
      </c>
      <c r="B10" s="41"/>
      <c r="C10" s="19"/>
      <c r="D10" s="20"/>
      <c r="E10" s="21"/>
      <c r="F10" s="21"/>
      <c r="G10" s="22"/>
    </row>
    <row r="11" spans="1:256" s="16" customFormat="1" ht="13.5" x14ac:dyDescent="0.25">
      <c r="A11" s="40" t="s">
        <v>61</v>
      </c>
      <c r="B11" s="41" t="s">
        <v>62</v>
      </c>
      <c r="C11" s="19" t="s">
        <v>0</v>
      </c>
      <c r="D11" s="20">
        <f>+D37</f>
        <v>22</v>
      </c>
      <c r="E11" s="21">
        <v>0</v>
      </c>
      <c r="F11" s="21">
        <f>+D11*E11</f>
        <v>0</v>
      </c>
      <c r="G11" s="22"/>
    </row>
    <row r="12" spans="1:256" s="16" customFormat="1" ht="27" x14ac:dyDescent="0.25">
      <c r="A12" s="40" t="s">
        <v>38</v>
      </c>
      <c r="B12" s="18" t="s">
        <v>39</v>
      </c>
      <c r="C12" s="19" t="s">
        <v>0</v>
      </c>
      <c r="D12" s="20">
        <f>+D11</f>
        <v>22</v>
      </c>
      <c r="E12" s="21">
        <v>0</v>
      </c>
      <c r="F12" s="21">
        <f t="shared" ref="F12" si="0">+D12*E12</f>
        <v>0</v>
      </c>
      <c r="G12" s="22"/>
    </row>
    <row r="13" spans="1:256" s="16" customFormat="1" ht="13.5" x14ac:dyDescent="0.25">
      <c r="A13" s="40" t="s">
        <v>7</v>
      </c>
      <c r="B13" s="41" t="s">
        <v>8</v>
      </c>
      <c r="C13" s="19" t="s">
        <v>0</v>
      </c>
      <c r="D13" s="20">
        <f>+D11</f>
        <v>22</v>
      </c>
      <c r="E13" s="21">
        <v>0</v>
      </c>
      <c r="F13" s="21">
        <f t="shared" ref="F13:F25" si="1">+D13*E13</f>
        <v>0</v>
      </c>
      <c r="G13" s="22"/>
    </row>
    <row r="14" spans="1:256" s="16" customFormat="1" ht="13.5" x14ac:dyDescent="0.25">
      <c r="A14" s="40" t="s">
        <v>9</v>
      </c>
      <c r="B14" s="41" t="s">
        <v>10</v>
      </c>
      <c r="C14" s="19" t="s">
        <v>0</v>
      </c>
      <c r="D14" s="20">
        <f>+D11</f>
        <v>22</v>
      </c>
      <c r="E14" s="21">
        <v>0</v>
      </c>
      <c r="F14" s="21">
        <f t="shared" si="1"/>
        <v>0</v>
      </c>
      <c r="G14" s="22"/>
    </row>
    <row r="15" spans="1:256" s="16" customFormat="1" ht="13.5" x14ac:dyDescent="0.25">
      <c r="A15" s="40" t="s">
        <v>40</v>
      </c>
      <c r="B15" s="41" t="s">
        <v>41</v>
      </c>
      <c r="C15" s="19" t="s">
        <v>42</v>
      </c>
      <c r="D15" s="23">
        <f>+D16/1000</f>
        <v>3.3E-3</v>
      </c>
      <c r="E15" s="21">
        <v>0</v>
      </c>
      <c r="F15" s="21">
        <f t="shared" si="1"/>
        <v>0</v>
      </c>
      <c r="G15" s="22"/>
    </row>
    <row r="16" spans="1:256" s="16" customFormat="1" ht="13.5" x14ac:dyDescent="0.25">
      <c r="A16" s="40" t="s">
        <v>6</v>
      </c>
      <c r="B16" s="41" t="s">
        <v>43</v>
      </c>
      <c r="C16" s="19" t="s">
        <v>44</v>
      </c>
      <c r="D16" s="98">
        <f>+D13*0.01*15</f>
        <v>3.3</v>
      </c>
      <c r="E16" s="21">
        <v>0</v>
      </c>
      <c r="F16" s="21">
        <f t="shared" si="1"/>
        <v>0</v>
      </c>
      <c r="G16" s="22"/>
    </row>
    <row r="17" spans="1:7" s="16" customFormat="1" ht="13.5" x14ac:dyDescent="0.25">
      <c r="A17" s="40" t="s">
        <v>11</v>
      </c>
      <c r="B17" s="18" t="s">
        <v>12</v>
      </c>
      <c r="C17" s="19" t="s">
        <v>0</v>
      </c>
      <c r="D17" s="20">
        <f>+D14</f>
        <v>22</v>
      </c>
      <c r="E17" s="21">
        <v>0</v>
      </c>
      <c r="F17" s="21">
        <f t="shared" ref="F17:F20" si="2">+D17*E17</f>
        <v>0</v>
      </c>
      <c r="G17" s="22"/>
    </row>
    <row r="18" spans="1:7" s="16" customFormat="1" ht="13.5" x14ac:dyDescent="0.25">
      <c r="A18" s="40" t="s">
        <v>6</v>
      </c>
      <c r="B18" s="41" t="s">
        <v>13</v>
      </c>
      <c r="C18" s="19" t="s">
        <v>14</v>
      </c>
      <c r="D18" s="20">
        <f>+D17</f>
        <v>22</v>
      </c>
      <c r="E18" s="21">
        <v>0</v>
      </c>
      <c r="F18" s="21">
        <f t="shared" si="2"/>
        <v>0</v>
      </c>
      <c r="G18" s="22"/>
    </row>
    <row r="19" spans="1:7" s="16" customFormat="1" ht="40.5" x14ac:dyDescent="0.25">
      <c r="A19" s="40" t="s">
        <v>9</v>
      </c>
      <c r="B19" s="18" t="s">
        <v>68</v>
      </c>
      <c r="C19" s="19" t="s">
        <v>0</v>
      </c>
      <c r="D19" s="20">
        <v>17</v>
      </c>
      <c r="E19" s="21">
        <v>0</v>
      </c>
      <c r="F19" s="21">
        <f t="shared" si="2"/>
        <v>0</v>
      </c>
      <c r="G19" s="22"/>
    </row>
    <row r="20" spans="1:7" s="16" customFormat="1" ht="13.5" x14ac:dyDescent="0.25">
      <c r="A20" s="40" t="s">
        <v>9</v>
      </c>
      <c r="B20" s="41" t="s">
        <v>63</v>
      </c>
      <c r="C20" s="19" t="s">
        <v>0</v>
      </c>
      <c r="D20" s="20">
        <v>5</v>
      </c>
      <c r="E20" s="21">
        <v>0</v>
      </c>
      <c r="F20" s="21">
        <f t="shared" si="2"/>
        <v>0</v>
      </c>
      <c r="G20" s="22"/>
    </row>
    <row r="21" spans="1:7" s="16" customFormat="1" ht="13.5" x14ac:dyDescent="0.25">
      <c r="A21" s="40" t="s">
        <v>15</v>
      </c>
      <c r="B21" s="18" t="s">
        <v>16</v>
      </c>
      <c r="C21" s="19" t="s">
        <v>0</v>
      </c>
      <c r="D21" s="20">
        <f>+D12</f>
        <v>22</v>
      </c>
      <c r="E21" s="21">
        <v>0</v>
      </c>
      <c r="F21" s="21">
        <f t="shared" si="1"/>
        <v>0</v>
      </c>
      <c r="G21" s="22"/>
    </row>
    <row r="22" spans="1:7" s="16" customFormat="1" ht="13.5" x14ac:dyDescent="0.25">
      <c r="A22" s="40" t="s">
        <v>6</v>
      </c>
      <c r="B22" s="41" t="s">
        <v>17</v>
      </c>
      <c r="C22" s="19" t="s">
        <v>1</v>
      </c>
      <c r="D22" s="42">
        <f>+D21*0.1</f>
        <v>2.2000000000000002</v>
      </c>
      <c r="E22" s="21">
        <v>0</v>
      </c>
      <c r="F22" s="21">
        <f t="shared" si="1"/>
        <v>0</v>
      </c>
      <c r="G22" s="22"/>
    </row>
    <row r="23" spans="1:7" s="16" customFormat="1" ht="13.5" x14ac:dyDescent="0.25">
      <c r="A23" s="40" t="s">
        <v>18</v>
      </c>
      <c r="B23" s="18" t="s">
        <v>19</v>
      </c>
      <c r="C23" s="19" t="s">
        <v>1</v>
      </c>
      <c r="D23" s="42">
        <f>+D11*0.1</f>
        <v>2.2000000000000002</v>
      </c>
      <c r="E23" s="21">
        <v>0</v>
      </c>
      <c r="F23" s="21">
        <f t="shared" si="1"/>
        <v>0</v>
      </c>
      <c r="G23" s="22"/>
    </row>
    <row r="24" spans="1:7" s="16" customFormat="1" ht="13.5" x14ac:dyDescent="0.25">
      <c r="A24" s="40" t="s">
        <v>20</v>
      </c>
      <c r="B24" s="18" t="s">
        <v>21</v>
      </c>
      <c r="C24" s="19" t="s">
        <v>1</v>
      </c>
      <c r="D24" s="42">
        <f>+D23</f>
        <v>2.2000000000000002</v>
      </c>
      <c r="E24" s="21">
        <v>0</v>
      </c>
      <c r="F24" s="21">
        <f t="shared" si="1"/>
        <v>0</v>
      </c>
      <c r="G24" s="22"/>
    </row>
    <row r="25" spans="1:7" s="16" customFormat="1" ht="13.5" x14ac:dyDescent="0.25">
      <c r="A25" s="40" t="s">
        <v>22</v>
      </c>
      <c r="B25" s="18" t="s">
        <v>23</v>
      </c>
      <c r="C25" s="19" t="s">
        <v>1</v>
      </c>
      <c r="D25" s="42">
        <f>+D24*5</f>
        <v>11</v>
      </c>
      <c r="E25" s="21">
        <v>0</v>
      </c>
      <c r="F25" s="21">
        <f t="shared" si="1"/>
        <v>0</v>
      </c>
      <c r="G25" s="22"/>
    </row>
    <row r="26" spans="1:7" s="16" customFormat="1" ht="13.5" x14ac:dyDescent="0.25">
      <c r="A26" s="40" t="s">
        <v>2</v>
      </c>
      <c r="B26" s="41"/>
      <c r="C26" s="19"/>
      <c r="D26" s="42"/>
      <c r="E26" s="21"/>
      <c r="F26" s="21"/>
      <c r="G26" s="43">
        <f>SUM(F11:F25)</f>
        <v>0</v>
      </c>
    </row>
    <row r="27" spans="1:7" s="16" customFormat="1" ht="13.5" x14ac:dyDescent="0.25">
      <c r="A27" s="40"/>
      <c r="B27" s="41"/>
      <c r="C27" s="19"/>
      <c r="D27" s="42"/>
      <c r="E27" s="21"/>
      <c r="F27" s="21"/>
      <c r="G27" s="22"/>
    </row>
    <row r="28" spans="1:7" s="16" customFormat="1" ht="13.5" x14ac:dyDescent="0.25">
      <c r="A28" s="44" t="s">
        <v>24</v>
      </c>
      <c r="B28" s="41"/>
      <c r="C28" s="19"/>
      <c r="D28" s="42"/>
      <c r="E28" s="21"/>
      <c r="F28" s="21"/>
      <c r="G28" s="22"/>
    </row>
    <row r="29" spans="1:7" s="16" customFormat="1" ht="13.5" x14ac:dyDescent="0.25">
      <c r="A29" s="44" t="s">
        <v>25</v>
      </c>
      <c r="B29" s="41"/>
      <c r="C29" s="19"/>
      <c r="D29" s="42"/>
      <c r="E29" s="21"/>
      <c r="F29" s="21"/>
      <c r="G29" s="22"/>
    </row>
    <row r="30" spans="1:7" s="16" customFormat="1" ht="13.5" x14ac:dyDescent="0.25">
      <c r="A30" s="44"/>
      <c r="B30" s="41" t="s">
        <v>55</v>
      </c>
      <c r="C30" s="19" t="s">
        <v>0</v>
      </c>
      <c r="D30" s="45">
        <v>1</v>
      </c>
      <c r="E30" s="21">
        <v>0</v>
      </c>
      <c r="F30" s="21">
        <f t="shared" ref="F30:F36" si="3">+D30*E30</f>
        <v>0</v>
      </c>
      <c r="G30" s="22"/>
    </row>
    <row r="31" spans="1:7" s="16" customFormat="1" ht="13.5" x14ac:dyDescent="0.25">
      <c r="A31" s="44"/>
      <c r="B31" s="41" t="s">
        <v>56</v>
      </c>
      <c r="C31" s="19" t="s">
        <v>0</v>
      </c>
      <c r="D31" s="45">
        <v>1</v>
      </c>
      <c r="E31" s="21">
        <v>0</v>
      </c>
      <c r="F31" s="21">
        <f t="shared" si="3"/>
        <v>0</v>
      </c>
      <c r="G31" s="22"/>
    </row>
    <row r="32" spans="1:7" s="16" customFormat="1" ht="13.5" x14ac:dyDescent="0.25">
      <c r="A32" s="44"/>
      <c r="B32" s="41" t="s">
        <v>57</v>
      </c>
      <c r="C32" s="19" t="s">
        <v>0</v>
      </c>
      <c r="D32" s="96">
        <v>3</v>
      </c>
      <c r="E32" s="21">
        <v>0</v>
      </c>
      <c r="F32" s="21">
        <f t="shared" si="3"/>
        <v>0</v>
      </c>
      <c r="G32" s="22"/>
    </row>
    <row r="33" spans="1:9" s="16" customFormat="1" ht="13.5" x14ac:dyDescent="0.25">
      <c r="A33" s="44"/>
      <c r="B33" s="41" t="s">
        <v>49</v>
      </c>
      <c r="C33" s="19" t="s">
        <v>0</v>
      </c>
      <c r="D33" s="96">
        <v>6</v>
      </c>
      <c r="E33" s="21">
        <v>0</v>
      </c>
      <c r="F33" s="21">
        <f t="shared" si="3"/>
        <v>0</v>
      </c>
      <c r="G33" s="22"/>
    </row>
    <row r="34" spans="1:9" s="16" customFormat="1" ht="13.5" x14ac:dyDescent="0.25">
      <c r="A34" s="44"/>
      <c r="B34" s="41" t="s">
        <v>50</v>
      </c>
      <c r="C34" s="19" t="s">
        <v>0</v>
      </c>
      <c r="D34" s="96">
        <v>3</v>
      </c>
      <c r="E34" s="21">
        <v>0</v>
      </c>
      <c r="F34" s="21">
        <f t="shared" si="3"/>
        <v>0</v>
      </c>
      <c r="G34" s="22"/>
    </row>
    <row r="35" spans="1:9" s="16" customFormat="1" ht="13.5" x14ac:dyDescent="0.25">
      <c r="A35" s="44"/>
      <c r="B35" s="41" t="s">
        <v>53</v>
      </c>
      <c r="C35" s="19" t="s">
        <v>0</v>
      </c>
      <c r="D35" s="96">
        <v>5</v>
      </c>
      <c r="E35" s="21">
        <v>0</v>
      </c>
      <c r="F35" s="21">
        <f t="shared" si="3"/>
        <v>0</v>
      </c>
      <c r="G35" s="22"/>
    </row>
    <row r="36" spans="1:9" s="16" customFormat="1" ht="13.5" x14ac:dyDescent="0.25">
      <c r="A36" s="44"/>
      <c r="B36" s="41" t="s">
        <v>54</v>
      </c>
      <c r="C36" s="26" t="s">
        <v>0</v>
      </c>
      <c r="D36" s="46">
        <v>3</v>
      </c>
      <c r="E36" s="21">
        <v>0</v>
      </c>
      <c r="F36" s="21">
        <f t="shared" si="3"/>
        <v>0</v>
      </c>
      <c r="G36" s="22"/>
    </row>
    <row r="37" spans="1:9" s="16" customFormat="1" ht="13.5" x14ac:dyDescent="0.25">
      <c r="A37" s="47" t="s">
        <v>2</v>
      </c>
      <c r="B37" s="48"/>
      <c r="C37" s="49"/>
      <c r="D37" s="50">
        <f>SUM(D30:D36)</f>
        <v>22</v>
      </c>
      <c r="E37" s="51"/>
      <c r="F37" s="51"/>
      <c r="G37" s="52">
        <f>SUM(F30:F36)</f>
        <v>0</v>
      </c>
    </row>
    <row r="38" spans="1:9" s="16" customFormat="1" ht="13.5" x14ac:dyDescent="0.25">
      <c r="B38" s="30"/>
      <c r="C38" s="31"/>
      <c r="D38" s="32"/>
      <c r="E38" s="33"/>
      <c r="F38" s="33"/>
    </row>
    <row r="39" spans="1:9" s="15" customFormat="1" ht="13.5" x14ac:dyDescent="0.25">
      <c r="A39" s="34" t="s">
        <v>26</v>
      </c>
      <c r="B39" s="35"/>
      <c r="C39" s="12"/>
      <c r="D39" s="53"/>
      <c r="E39" s="13"/>
      <c r="F39" s="13"/>
      <c r="G39" s="14"/>
      <c r="I39" s="16"/>
    </row>
    <row r="40" spans="1:9" s="15" customFormat="1" ht="27" x14ac:dyDescent="0.25">
      <c r="A40" s="97" t="s">
        <v>59</v>
      </c>
      <c r="B40" s="18" t="s">
        <v>58</v>
      </c>
      <c r="C40" s="55" t="s">
        <v>31</v>
      </c>
      <c r="D40" s="62">
        <v>15</v>
      </c>
      <c r="E40" s="56">
        <v>0</v>
      </c>
      <c r="F40" s="21">
        <f>+D40*E40</f>
        <v>0</v>
      </c>
      <c r="G40" s="57"/>
      <c r="I40" s="16"/>
    </row>
    <row r="41" spans="1:9" s="15" customFormat="1" ht="13.5" x14ac:dyDescent="0.25">
      <c r="A41" s="40" t="s">
        <v>60</v>
      </c>
      <c r="B41" s="54" t="s">
        <v>45</v>
      </c>
      <c r="C41" s="55" t="s">
        <v>31</v>
      </c>
      <c r="D41" s="62">
        <v>15</v>
      </c>
      <c r="E41" s="56">
        <v>0</v>
      </c>
      <c r="F41" s="21">
        <f>+D41*E41</f>
        <v>0</v>
      </c>
      <c r="G41" s="57"/>
      <c r="I41" s="16"/>
    </row>
    <row r="42" spans="1:9" s="15" customFormat="1" ht="13.5" x14ac:dyDescent="0.25">
      <c r="A42" s="40" t="s">
        <v>27</v>
      </c>
      <c r="B42" s="41" t="s">
        <v>28</v>
      </c>
      <c r="C42" s="19" t="s">
        <v>0</v>
      </c>
      <c r="D42" s="20">
        <f>+D56</f>
        <v>30</v>
      </c>
      <c r="E42" s="21">
        <v>0</v>
      </c>
      <c r="F42" s="21">
        <f>+D42*E42</f>
        <v>0</v>
      </c>
      <c r="G42" s="22"/>
      <c r="I42" s="16"/>
    </row>
    <row r="43" spans="1:9" s="15" customFormat="1" ht="13.5" x14ac:dyDescent="0.25">
      <c r="A43" s="40" t="s">
        <v>29</v>
      </c>
      <c r="B43" s="41" t="s">
        <v>30</v>
      </c>
      <c r="C43" s="19" t="s">
        <v>0</v>
      </c>
      <c r="D43" s="20">
        <f>+D42</f>
        <v>30</v>
      </c>
      <c r="E43" s="21">
        <v>0</v>
      </c>
      <c r="F43" s="21">
        <f t="shared" ref="F43:F51" si="4">+D43*E43</f>
        <v>0</v>
      </c>
      <c r="G43" s="22"/>
      <c r="I43" s="16"/>
    </row>
    <row r="44" spans="1:9" s="15" customFormat="1" ht="13.5" x14ac:dyDescent="0.25">
      <c r="A44" s="40" t="s">
        <v>9</v>
      </c>
      <c r="B44" s="41" t="s">
        <v>46</v>
      </c>
      <c r="C44" s="19" t="s">
        <v>0</v>
      </c>
      <c r="D44" s="20">
        <f>+D43</f>
        <v>30</v>
      </c>
      <c r="E44" s="21">
        <v>0</v>
      </c>
      <c r="F44" s="21">
        <f t="shared" si="4"/>
        <v>0</v>
      </c>
      <c r="G44" s="22"/>
      <c r="I44" s="16"/>
    </row>
    <row r="45" spans="1:9" s="16" customFormat="1" ht="13.5" x14ac:dyDescent="0.25">
      <c r="A45" s="40" t="s">
        <v>40</v>
      </c>
      <c r="B45" s="41" t="s">
        <v>41</v>
      </c>
      <c r="C45" s="19" t="s">
        <v>42</v>
      </c>
      <c r="D45" s="23">
        <f>+D46/1000</f>
        <v>5.9999999999999995E-4</v>
      </c>
      <c r="E45" s="21">
        <v>0</v>
      </c>
      <c r="F45" s="21">
        <f t="shared" si="4"/>
        <v>0</v>
      </c>
      <c r="G45" s="22"/>
    </row>
    <row r="46" spans="1:9" s="16" customFormat="1" ht="13.5" x14ac:dyDescent="0.25">
      <c r="A46" s="40" t="s">
        <v>6</v>
      </c>
      <c r="B46" s="41" t="s">
        <v>78</v>
      </c>
      <c r="C46" s="19" t="s">
        <v>44</v>
      </c>
      <c r="D46" s="98">
        <f>+D43*0.01*2</f>
        <v>0.6</v>
      </c>
      <c r="E46" s="21">
        <v>0</v>
      </c>
      <c r="F46" s="21">
        <f t="shared" si="4"/>
        <v>0</v>
      </c>
      <c r="G46" s="22"/>
    </row>
    <row r="47" spans="1:9" s="15" customFormat="1" ht="13.5" x14ac:dyDescent="0.25">
      <c r="A47" s="40" t="s">
        <v>15</v>
      </c>
      <c r="B47" s="41" t="s">
        <v>52</v>
      </c>
      <c r="C47" s="19" t="s">
        <v>31</v>
      </c>
      <c r="D47" s="20">
        <f>+D41</f>
        <v>15</v>
      </c>
      <c r="E47" s="21">
        <v>0</v>
      </c>
      <c r="F47" s="21">
        <f t="shared" si="4"/>
        <v>0</v>
      </c>
      <c r="G47" s="22"/>
      <c r="I47" s="16"/>
    </row>
    <row r="48" spans="1:9" s="15" customFormat="1" ht="13.5" x14ac:dyDescent="0.25">
      <c r="A48" s="40" t="s">
        <v>6</v>
      </c>
      <c r="B48" s="41" t="s">
        <v>47</v>
      </c>
      <c r="C48" s="19" t="s">
        <v>1</v>
      </c>
      <c r="D48" s="42">
        <f>+D47*0.1</f>
        <v>1.5</v>
      </c>
      <c r="E48" s="21">
        <v>0</v>
      </c>
      <c r="F48" s="21">
        <f t="shared" si="4"/>
        <v>0</v>
      </c>
      <c r="G48" s="22"/>
    </row>
    <row r="49" spans="1:9" s="15" customFormat="1" ht="13.5" x14ac:dyDescent="0.25">
      <c r="A49" s="40" t="s">
        <v>18</v>
      </c>
      <c r="B49" s="41" t="s">
        <v>32</v>
      </c>
      <c r="C49" s="19" t="s">
        <v>1</v>
      </c>
      <c r="D49" s="42">
        <f>+D47*0.05</f>
        <v>0.75</v>
      </c>
      <c r="E49" s="21">
        <v>0</v>
      </c>
      <c r="F49" s="21">
        <f t="shared" si="4"/>
        <v>0</v>
      </c>
      <c r="G49" s="22"/>
      <c r="I49" s="16"/>
    </row>
    <row r="50" spans="1:9" s="15" customFormat="1" ht="13.5" x14ac:dyDescent="0.25">
      <c r="A50" s="40" t="s">
        <v>20</v>
      </c>
      <c r="B50" s="41" t="s">
        <v>21</v>
      </c>
      <c r="C50" s="19" t="s">
        <v>1</v>
      </c>
      <c r="D50" s="42">
        <f>+D49</f>
        <v>0.75</v>
      </c>
      <c r="E50" s="21">
        <v>0</v>
      </c>
      <c r="F50" s="21">
        <f t="shared" si="4"/>
        <v>0</v>
      </c>
      <c r="G50" s="22"/>
      <c r="I50" s="16"/>
    </row>
    <row r="51" spans="1:9" s="15" customFormat="1" ht="13.5" x14ac:dyDescent="0.25">
      <c r="A51" s="40" t="s">
        <v>22</v>
      </c>
      <c r="B51" s="41" t="s">
        <v>33</v>
      </c>
      <c r="C51" s="19" t="s">
        <v>1</v>
      </c>
      <c r="D51" s="42">
        <f>+D50*5</f>
        <v>3.75</v>
      </c>
      <c r="E51" s="21">
        <v>0</v>
      </c>
      <c r="F51" s="21">
        <f t="shared" si="4"/>
        <v>0</v>
      </c>
      <c r="G51" s="22"/>
      <c r="I51" s="16"/>
    </row>
    <row r="52" spans="1:9" s="15" customFormat="1" ht="13.5" x14ac:dyDescent="0.25">
      <c r="A52" s="40"/>
      <c r="B52" s="41"/>
      <c r="C52" s="19"/>
      <c r="D52" s="42"/>
      <c r="E52" s="21"/>
      <c r="F52" s="21"/>
      <c r="G52" s="43">
        <f>SUM(F40:F51)</f>
        <v>0</v>
      </c>
    </row>
    <row r="53" spans="1:9" s="15" customFormat="1" ht="13.5" x14ac:dyDescent="0.25">
      <c r="A53" s="44" t="s">
        <v>34</v>
      </c>
      <c r="B53" s="41"/>
      <c r="C53" s="19"/>
      <c r="D53" s="42"/>
      <c r="E53" s="21"/>
      <c r="F53" s="21"/>
      <c r="G53" s="43"/>
    </row>
    <row r="54" spans="1:9" s="15" customFormat="1" ht="13.5" x14ac:dyDescent="0.25">
      <c r="A54" s="44" t="s">
        <v>48</v>
      </c>
      <c r="B54" s="41"/>
      <c r="C54" s="58"/>
      <c r="D54" s="59"/>
      <c r="E54" s="21"/>
      <c r="F54" s="21"/>
      <c r="G54" s="43"/>
    </row>
    <row r="55" spans="1:9" s="15" customFormat="1" ht="13.5" x14ac:dyDescent="0.25">
      <c r="A55" s="17">
        <v>1</v>
      </c>
      <c r="B55" s="18" t="s">
        <v>51</v>
      </c>
      <c r="C55" s="26" t="s">
        <v>0</v>
      </c>
      <c r="D55" s="60">
        <v>30</v>
      </c>
      <c r="E55" s="21">
        <v>0</v>
      </c>
      <c r="F55" s="21">
        <f t="shared" ref="F55" si="5">+D55*E55</f>
        <v>0</v>
      </c>
      <c r="G55" s="61"/>
    </row>
    <row r="56" spans="1:9" s="15" customFormat="1" ht="13.5" x14ac:dyDescent="0.25">
      <c r="A56" s="40"/>
      <c r="B56" s="41"/>
      <c r="C56" s="55"/>
      <c r="D56" s="62">
        <f>SUM(D55:D55)</f>
        <v>30</v>
      </c>
      <c r="E56" s="21"/>
      <c r="F56" s="21"/>
      <c r="G56" s="22"/>
    </row>
    <row r="57" spans="1:9" s="15" customFormat="1" ht="13.5" x14ac:dyDescent="0.25">
      <c r="A57" s="24" t="s">
        <v>2</v>
      </c>
      <c r="B57" s="25"/>
      <c r="C57" s="26"/>
      <c r="D57" s="29"/>
      <c r="E57" s="27"/>
      <c r="F57" s="27"/>
      <c r="G57" s="28">
        <f>SUM(F55)</f>
        <v>0</v>
      </c>
    </row>
    <row r="58" spans="1:9" s="15" customFormat="1" ht="13.5" x14ac:dyDescent="0.25">
      <c r="A58" s="66"/>
      <c r="B58" s="67"/>
      <c r="C58" s="68"/>
      <c r="D58" s="69"/>
      <c r="E58" s="70"/>
      <c r="F58" s="70"/>
      <c r="G58" s="71"/>
    </row>
    <row r="59" spans="1:9" s="15" customFormat="1" ht="13.5" x14ac:dyDescent="0.25">
      <c r="A59" s="218" t="s">
        <v>35</v>
      </c>
      <c r="B59" s="67"/>
      <c r="C59" s="68"/>
      <c r="D59" s="69"/>
      <c r="E59" s="70"/>
      <c r="F59" s="70"/>
      <c r="G59" s="71"/>
    </row>
    <row r="60" spans="1:9" s="15" customFormat="1" ht="3.75" customHeight="1" x14ac:dyDescent="0.25">
      <c r="A60" s="72"/>
      <c r="B60" s="219"/>
      <c r="C60" s="220"/>
      <c r="D60" s="221"/>
      <c r="E60" s="222"/>
      <c r="F60" s="222"/>
      <c r="G60" s="73"/>
    </row>
    <row r="61" spans="1:9" s="15" customFormat="1" ht="13.5" x14ac:dyDescent="0.25">
      <c r="A61" s="74" t="str">
        <f>+A9</f>
        <v>Výsadba stromů - práce a pomocný materiál</v>
      </c>
      <c r="B61" s="219"/>
      <c r="C61" s="220"/>
      <c r="D61" s="221"/>
      <c r="E61" s="222"/>
      <c r="F61" s="222"/>
      <c r="G61" s="75">
        <f>+G26</f>
        <v>0</v>
      </c>
    </row>
    <row r="62" spans="1:9" s="15" customFormat="1" ht="13.5" x14ac:dyDescent="0.25">
      <c r="A62" s="74" t="str">
        <f>+A28</f>
        <v>Výsadbový materiál</v>
      </c>
      <c r="B62" s="219"/>
      <c r="C62" s="220"/>
      <c r="D62" s="221"/>
      <c r="E62" s="222"/>
      <c r="F62" s="222"/>
      <c r="G62" s="75">
        <f>+G37</f>
        <v>0</v>
      </c>
    </row>
    <row r="63" spans="1:9" s="15" customFormat="1" ht="13.5" x14ac:dyDescent="0.25">
      <c r="A63" s="74" t="str">
        <f>+A39</f>
        <v>Výsadba keřů - práce  a pomocný materiál</v>
      </c>
      <c r="B63" s="219"/>
      <c r="C63" s="220"/>
      <c r="D63" s="221"/>
      <c r="E63" s="222"/>
      <c r="F63" s="222"/>
      <c r="G63" s="75">
        <f>+G52</f>
        <v>0</v>
      </c>
    </row>
    <row r="64" spans="1:9" s="15" customFormat="1" ht="13.5" x14ac:dyDescent="0.25">
      <c r="A64" s="74" t="str">
        <f>+A53</f>
        <v xml:space="preserve">Výsadbový materiál </v>
      </c>
      <c r="B64" s="219"/>
      <c r="C64" s="220"/>
      <c r="D64" s="221"/>
      <c r="E64" s="222"/>
      <c r="F64" s="222"/>
      <c r="G64" s="75">
        <f>+G57</f>
        <v>0</v>
      </c>
    </row>
    <row r="65" spans="1:10" s="15" customFormat="1" ht="13.5" x14ac:dyDescent="0.25">
      <c r="A65" s="76"/>
      <c r="B65" s="77"/>
      <c r="C65" s="78"/>
      <c r="D65" s="79"/>
      <c r="E65" s="80"/>
      <c r="F65" s="80"/>
      <c r="G65" s="81"/>
    </row>
    <row r="66" spans="1:10" s="15" customFormat="1" ht="13.5" x14ac:dyDescent="0.25">
      <c r="A66" s="74"/>
      <c r="B66" s="219"/>
      <c r="C66" s="220"/>
      <c r="D66" s="221"/>
      <c r="E66" s="222"/>
      <c r="F66" s="222"/>
      <c r="G66" s="73"/>
    </row>
    <row r="67" spans="1:10" s="65" customFormat="1" ht="13.5" x14ac:dyDescent="0.25">
      <c r="A67" s="72" t="s">
        <v>77</v>
      </c>
      <c r="B67" s="223"/>
      <c r="C67" s="224"/>
      <c r="D67" s="225"/>
      <c r="E67" s="226"/>
      <c r="F67" s="226"/>
      <c r="G67" s="75">
        <f>SUM(G61:G66)</f>
        <v>0</v>
      </c>
      <c r="J67" s="15"/>
    </row>
    <row r="68" spans="1:10" s="15" customFormat="1" ht="13.5" x14ac:dyDescent="0.25">
      <c r="A68" s="76"/>
      <c r="B68" s="77"/>
      <c r="C68" s="78"/>
      <c r="D68" s="79"/>
      <c r="E68" s="80"/>
      <c r="F68" s="80"/>
      <c r="G68" s="85"/>
    </row>
    <row r="69" spans="1:10" s="15" customFormat="1" ht="13.5" x14ac:dyDescent="0.25">
      <c r="C69" s="63"/>
      <c r="D69" s="64"/>
      <c r="E69" s="11"/>
      <c r="F69" s="11"/>
      <c r="G69" s="65"/>
    </row>
    <row r="70" spans="1:10" s="8" customFormat="1" ht="13.5" x14ac:dyDescent="0.25">
      <c r="C70" s="9"/>
      <c r="D70" s="86"/>
      <c r="E70" s="10"/>
      <c r="F70" s="10"/>
      <c r="G70" s="7"/>
    </row>
    <row r="71" spans="1:10" s="8" customFormat="1" ht="13.5" x14ac:dyDescent="0.25">
      <c r="C71" s="9"/>
      <c r="D71" s="86"/>
      <c r="E71" s="10"/>
      <c r="F71" s="10"/>
      <c r="G71" s="7"/>
    </row>
    <row r="72" spans="1:10" s="8" customFormat="1" ht="13.5" x14ac:dyDescent="0.25">
      <c r="C72" s="9"/>
      <c r="D72" s="86"/>
      <c r="E72" s="10"/>
      <c r="F72" s="10"/>
      <c r="G72" s="7"/>
    </row>
    <row r="73" spans="1:10" s="8" customFormat="1" ht="13.5" x14ac:dyDescent="0.25">
      <c r="C73" s="9"/>
      <c r="D73" s="86"/>
      <c r="E73" s="10"/>
      <c r="F73" s="10"/>
      <c r="G73" s="7"/>
    </row>
    <row r="74" spans="1:10" s="8" customFormat="1" ht="13.5" x14ac:dyDescent="0.25">
      <c r="C74" s="9"/>
      <c r="D74" s="86"/>
      <c r="E74" s="10"/>
      <c r="F74" s="10"/>
      <c r="G74" s="7"/>
    </row>
    <row r="75" spans="1:10" s="8" customFormat="1" ht="13.5" x14ac:dyDescent="0.25">
      <c r="C75" s="9"/>
      <c r="D75" s="86"/>
      <c r="E75" s="10"/>
      <c r="F75" s="10"/>
      <c r="G75" s="7"/>
    </row>
    <row r="76" spans="1:10" s="8" customFormat="1" ht="13.5" x14ac:dyDescent="0.25">
      <c r="C76" s="9"/>
      <c r="D76" s="86"/>
      <c r="E76" s="10"/>
      <c r="F76" s="10"/>
      <c r="G76" s="7"/>
    </row>
    <row r="77" spans="1:10" s="8" customFormat="1" ht="13.5" x14ac:dyDescent="0.25">
      <c r="C77" s="9"/>
      <c r="D77" s="86"/>
      <c r="E77" s="10"/>
      <c r="F77" s="10"/>
      <c r="G77" s="7"/>
    </row>
    <row r="78" spans="1:10" s="8" customFormat="1" ht="13.5" x14ac:dyDescent="0.25">
      <c r="C78" s="9"/>
      <c r="D78" s="86"/>
      <c r="E78" s="10"/>
      <c r="F78" s="10"/>
      <c r="G78" s="7"/>
    </row>
    <row r="79" spans="1:10" s="8" customFormat="1" ht="13.5" x14ac:dyDescent="0.25">
      <c r="C79" s="9"/>
      <c r="D79" s="86"/>
      <c r="E79" s="10"/>
      <c r="F79" s="10"/>
      <c r="G79" s="7"/>
    </row>
    <row r="80" spans="1:10" s="8" customFormat="1" ht="13.5" x14ac:dyDescent="0.25">
      <c r="C80" s="9"/>
      <c r="D80" s="86"/>
      <c r="E80" s="10"/>
      <c r="F80" s="10"/>
      <c r="G80" s="7"/>
    </row>
    <row r="81" spans="3:7" s="8" customFormat="1" ht="13.5" x14ac:dyDescent="0.25">
      <c r="C81" s="9"/>
      <c r="D81" s="86"/>
      <c r="E81" s="10"/>
      <c r="F81" s="10"/>
      <c r="G81" s="7"/>
    </row>
    <row r="82" spans="3:7" s="8" customFormat="1" ht="13.5" x14ac:dyDescent="0.25">
      <c r="C82" s="9"/>
      <c r="D82" s="86"/>
      <c r="E82" s="10"/>
      <c r="F82" s="10"/>
      <c r="G82" s="7"/>
    </row>
    <row r="83" spans="3:7" s="8" customFormat="1" ht="13.5" x14ac:dyDescent="0.25">
      <c r="C83" s="9"/>
      <c r="D83" s="86"/>
      <c r="E83" s="10"/>
      <c r="F83" s="10"/>
      <c r="G83" s="7"/>
    </row>
    <row r="84" spans="3:7" s="8" customFormat="1" ht="13.5" x14ac:dyDescent="0.25">
      <c r="C84" s="9"/>
      <c r="D84" s="86"/>
      <c r="E84" s="10"/>
      <c r="F84" s="10"/>
      <c r="G84" s="7"/>
    </row>
    <row r="85" spans="3:7" s="8" customFormat="1" ht="13.5" x14ac:dyDescent="0.25">
      <c r="C85" s="9"/>
      <c r="D85" s="86"/>
      <c r="E85" s="10"/>
      <c r="F85" s="10"/>
      <c r="G85" s="7"/>
    </row>
    <row r="86" spans="3:7" s="8" customFormat="1" ht="13.5" x14ac:dyDescent="0.25">
      <c r="C86" s="9"/>
      <c r="D86" s="86"/>
      <c r="E86" s="10"/>
      <c r="F86" s="10"/>
      <c r="G86" s="7"/>
    </row>
    <row r="87" spans="3:7" s="8" customFormat="1" ht="13.5" x14ac:dyDescent="0.25">
      <c r="C87" s="9"/>
      <c r="D87" s="86"/>
      <c r="E87" s="10"/>
      <c r="F87" s="10"/>
      <c r="G87" s="7"/>
    </row>
    <row r="88" spans="3:7" s="8" customFormat="1" ht="13.5" x14ac:dyDescent="0.25">
      <c r="C88" s="9"/>
      <c r="D88" s="86"/>
      <c r="E88" s="10"/>
      <c r="F88" s="10"/>
      <c r="G88" s="7"/>
    </row>
    <row r="89" spans="3:7" s="8" customFormat="1" ht="13.5" x14ac:dyDescent="0.25">
      <c r="C89" s="9"/>
      <c r="D89" s="86"/>
      <c r="E89" s="10"/>
      <c r="F89" s="10"/>
      <c r="G89" s="7"/>
    </row>
    <row r="90" spans="3:7" s="8" customFormat="1" ht="13.5" x14ac:dyDescent="0.25">
      <c r="C90" s="9"/>
      <c r="D90" s="86"/>
      <c r="E90" s="10"/>
      <c r="F90" s="10"/>
      <c r="G90" s="7"/>
    </row>
    <row r="91" spans="3:7" s="8" customFormat="1" ht="13.5" x14ac:dyDescent="0.25">
      <c r="C91" s="9"/>
      <c r="D91" s="86"/>
      <c r="E91" s="10"/>
      <c r="F91" s="10"/>
      <c r="G91" s="7"/>
    </row>
    <row r="92" spans="3:7" s="8" customFormat="1" ht="13.5" x14ac:dyDescent="0.25">
      <c r="C92" s="9"/>
      <c r="D92" s="86"/>
      <c r="E92" s="10"/>
      <c r="F92" s="10"/>
      <c r="G92" s="7"/>
    </row>
    <row r="93" spans="3:7" s="8" customFormat="1" ht="13.5" x14ac:dyDescent="0.25">
      <c r="C93" s="9"/>
      <c r="D93" s="86"/>
      <c r="E93" s="10"/>
      <c r="F93" s="10"/>
      <c r="G93" s="7"/>
    </row>
    <row r="94" spans="3:7" s="8" customFormat="1" ht="13.5" x14ac:dyDescent="0.25">
      <c r="C94" s="9"/>
      <c r="D94" s="86"/>
      <c r="E94" s="10"/>
      <c r="F94" s="10"/>
      <c r="G94" s="7"/>
    </row>
    <row r="95" spans="3:7" s="8" customFormat="1" ht="13.5" x14ac:dyDescent="0.25">
      <c r="C95" s="9"/>
      <c r="D95" s="86"/>
      <c r="E95" s="10"/>
      <c r="F95" s="10"/>
      <c r="G95" s="7"/>
    </row>
    <row r="96" spans="3:7" s="8" customFormat="1" ht="13.5" x14ac:dyDescent="0.25">
      <c r="C96" s="9"/>
      <c r="D96" s="86"/>
      <c r="E96" s="10"/>
      <c r="F96" s="10"/>
      <c r="G96" s="7"/>
    </row>
    <row r="97" spans="3:7" s="8" customFormat="1" ht="13.5" x14ac:dyDescent="0.25">
      <c r="C97" s="9"/>
      <c r="D97" s="86"/>
      <c r="E97" s="10"/>
      <c r="F97" s="10"/>
      <c r="G97" s="7"/>
    </row>
    <row r="98" spans="3:7" s="8" customFormat="1" ht="13.5" x14ac:dyDescent="0.25">
      <c r="C98" s="9"/>
      <c r="D98" s="86"/>
      <c r="E98" s="10"/>
      <c r="F98" s="10"/>
      <c r="G98" s="7"/>
    </row>
    <row r="99" spans="3:7" s="8" customFormat="1" ht="13.5" x14ac:dyDescent="0.25">
      <c r="C99" s="9"/>
      <c r="D99" s="86"/>
      <c r="E99" s="10"/>
      <c r="F99" s="10"/>
      <c r="G99" s="7"/>
    </row>
    <row r="100" spans="3:7" s="8" customFormat="1" ht="13.5" x14ac:dyDescent="0.25">
      <c r="C100" s="9"/>
      <c r="D100" s="86"/>
      <c r="E100" s="10"/>
      <c r="F100" s="10"/>
      <c r="G100" s="7"/>
    </row>
    <row r="101" spans="3:7" s="8" customFormat="1" ht="13.5" x14ac:dyDescent="0.25">
      <c r="C101" s="9"/>
      <c r="D101" s="86"/>
      <c r="E101" s="10"/>
      <c r="F101" s="10"/>
      <c r="G101" s="7"/>
    </row>
    <row r="102" spans="3:7" s="8" customFormat="1" ht="13.5" x14ac:dyDescent="0.25">
      <c r="C102" s="9"/>
      <c r="D102" s="86"/>
      <c r="E102" s="10"/>
      <c r="F102" s="10"/>
      <c r="G102" s="7"/>
    </row>
    <row r="103" spans="3:7" s="8" customFormat="1" ht="13.5" x14ac:dyDescent="0.25">
      <c r="C103" s="9"/>
      <c r="D103" s="86"/>
      <c r="E103" s="10"/>
      <c r="F103" s="10"/>
      <c r="G103" s="7"/>
    </row>
    <row r="104" spans="3:7" s="8" customFormat="1" ht="13.5" x14ac:dyDescent="0.25">
      <c r="C104" s="9"/>
      <c r="D104" s="86"/>
      <c r="E104" s="10"/>
      <c r="F104" s="10"/>
      <c r="G104" s="7"/>
    </row>
    <row r="105" spans="3:7" s="8" customFormat="1" ht="13.5" x14ac:dyDescent="0.25">
      <c r="C105" s="9"/>
      <c r="D105" s="86"/>
      <c r="E105" s="10"/>
      <c r="F105" s="10"/>
      <c r="G105" s="7"/>
    </row>
    <row r="106" spans="3:7" s="8" customFormat="1" ht="13.5" x14ac:dyDescent="0.25">
      <c r="C106" s="9"/>
      <c r="D106" s="86"/>
      <c r="E106" s="10"/>
      <c r="F106" s="10"/>
      <c r="G106" s="7"/>
    </row>
    <row r="107" spans="3:7" s="8" customFormat="1" ht="13.5" x14ac:dyDescent="0.25">
      <c r="C107" s="9"/>
      <c r="D107" s="86"/>
      <c r="E107" s="10"/>
      <c r="F107" s="10"/>
      <c r="G107" s="7"/>
    </row>
    <row r="108" spans="3:7" s="8" customFormat="1" ht="13.5" x14ac:dyDescent="0.25">
      <c r="C108" s="9"/>
      <c r="D108" s="86"/>
      <c r="E108" s="10"/>
      <c r="F108" s="10"/>
      <c r="G108" s="7"/>
    </row>
    <row r="109" spans="3:7" s="8" customFormat="1" ht="13.5" x14ac:dyDescent="0.25">
      <c r="C109" s="9"/>
      <c r="D109" s="86"/>
      <c r="E109" s="10"/>
      <c r="F109" s="10"/>
      <c r="G109" s="7"/>
    </row>
    <row r="110" spans="3:7" s="8" customFormat="1" ht="13.5" x14ac:dyDescent="0.25">
      <c r="C110" s="9"/>
      <c r="D110" s="86"/>
      <c r="E110" s="10"/>
      <c r="F110" s="10"/>
      <c r="G110" s="7"/>
    </row>
    <row r="111" spans="3:7" s="8" customFormat="1" ht="13.5" x14ac:dyDescent="0.25">
      <c r="C111" s="9"/>
      <c r="D111" s="86"/>
      <c r="E111" s="10"/>
      <c r="F111" s="10"/>
      <c r="G111" s="7"/>
    </row>
    <row r="112" spans="3:7" s="8" customFormat="1" ht="13.5" x14ac:dyDescent="0.25">
      <c r="C112" s="9"/>
      <c r="D112" s="86"/>
      <c r="E112" s="10"/>
      <c r="F112" s="10"/>
      <c r="G112" s="7"/>
    </row>
    <row r="113" spans="3:7" s="8" customFormat="1" ht="13.5" x14ac:dyDescent="0.25">
      <c r="C113" s="9"/>
      <c r="D113" s="86"/>
      <c r="E113" s="10"/>
      <c r="F113" s="10"/>
      <c r="G113" s="7"/>
    </row>
    <row r="114" spans="3:7" s="8" customFormat="1" ht="13.5" x14ac:dyDescent="0.25">
      <c r="C114" s="9"/>
      <c r="D114" s="86"/>
      <c r="E114" s="10"/>
      <c r="F114" s="10"/>
      <c r="G114" s="7"/>
    </row>
    <row r="115" spans="3:7" s="8" customFormat="1" ht="13.5" x14ac:dyDescent="0.25">
      <c r="C115" s="9"/>
      <c r="D115" s="86"/>
      <c r="E115" s="10"/>
      <c r="F115" s="10"/>
      <c r="G115" s="7"/>
    </row>
    <row r="116" spans="3:7" s="8" customFormat="1" ht="13.5" x14ac:dyDescent="0.25">
      <c r="C116" s="9"/>
      <c r="D116" s="86"/>
      <c r="E116" s="10"/>
      <c r="F116" s="10"/>
      <c r="G116" s="7"/>
    </row>
    <row r="117" spans="3:7" s="8" customFormat="1" ht="13.5" x14ac:dyDescent="0.25">
      <c r="C117" s="9"/>
      <c r="D117" s="86"/>
      <c r="E117" s="10"/>
      <c r="F117" s="10"/>
      <c r="G117" s="7"/>
    </row>
    <row r="118" spans="3:7" s="8" customFormat="1" ht="13.5" x14ac:dyDescent="0.25">
      <c r="C118" s="9"/>
      <c r="D118" s="86"/>
      <c r="E118" s="10"/>
      <c r="F118" s="10"/>
      <c r="G118" s="7"/>
    </row>
    <row r="119" spans="3:7" s="8" customFormat="1" ht="13.5" x14ac:dyDescent="0.25">
      <c r="C119" s="9"/>
      <c r="D119" s="86"/>
      <c r="E119" s="10"/>
      <c r="F119" s="10"/>
      <c r="G119" s="7"/>
    </row>
    <row r="120" spans="3:7" s="8" customFormat="1" ht="13.5" x14ac:dyDescent="0.25">
      <c r="C120" s="9"/>
      <c r="D120" s="86"/>
      <c r="E120" s="10"/>
      <c r="F120" s="10"/>
      <c r="G120" s="7"/>
    </row>
    <row r="121" spans="3:7" s="8" customFormat="1" ht="13.5" x14ac:dyDescent="0.25">
      <c r="C121" s="9"/>
      <c r="D121" s="86"/>
      <c r="E121" s="10"/>
      <c r="F121" s="10"/>
      <c r="G121" s="7"/>
    </row>
    <row r="122" spans="3:7" s="8" customFormat="1" ht="13.5" x14ac:dyDescent="0.25">
      <c r="C122" s="9"/>
      <c r="D122" s="86"/>
      <c r="E122" s="10"/>
      <c r="F122" s="10"/>
      <c r="G122" s="7"/>
    </row>
    <row r="123" spans="3:7" s="8" customFormat="1" ht="13.5" x14ac:dyDescent="0.25">
      <c r="C123" s="9"/>
      <c r="D123" s="86"/>
      <c r="E123" s="10"/>
      <c r="F123" s="10"/>
      <c r="G123" s="7"/>
    </row>
    <row r="124" spans="3:7" s="8" customFormat="1" ht="13.5" x14ac:dyDescent="0.25">
      <c r="C124" s="9"/>
      <c r="D124" s="86"/>
      <c r="E124" s="10"/>
      <c r="F124" s="10"/>
      <c r="G124" s="7"/>
    </row>
    <row r="125" spans="3:7" s="8" customFormat="1" ht="13.5" x14ac:dyDescent="0.25">
      <c r="C125" s="9"/>
      <c r="D125" s="86"/>
      <c r="E125" s="10"/>
      <c r="F125" s="10"/>
      <c r="G125" s="7"/>
    </row>
    <row r="126" spans="3:7" s="8" customFormat="1" ht="13.5" x14ac:dyDescent="0.25">
      <c r="C126" s="9"/>
      <c r="D126" s="86"/>
      <c r="E126" s="10"/>
      <c r="F126" s="10"/>
      <c r="G126" s="7"/>
    </row>
    <row r="127" spans="3:7" s="8" customFormat="1" ht="13.5" x14ac:dyDescent="0.25">
      <c r="C127" s="9"/>
      <c r="D127" s="86"/>
      <c r="E127" s="10"/>
      <c r="F127" s="10"/>
      <c r="G127" s="7"/>
    </row>
    <row r="128" spans="3:7" s="8" customFormat="1" ht="13.5" x14ac:dyDescent="0.25">
      <c r="C128" s="9"/>
      <c r="D128" s="86"/>
      <c r="E128" s="10"/>
      <c r="F128" s="10"/>
      <c r="G128" s="7"/>
    </row>
    <row r="129" spans="3:7" s="8" customFormat="1" ht="13.5" x14ac:dyDescent="0.25">
      <c r="C129" s="9"/>
      <c r="D129" s="86"/>
      <c r="E129" s="10"/>
      <c r="F129" s="10"/>
      <c r="G129" s="7"/>
    </row>
    <row r="130" spans="3:7" s="8" customFormat="1" ht="13.5" x14ac:dyDescent="0.25">
      <c r="C130" s="9"/>
      <c r="D130" s="86"/>
      <c r="E130" s="10"/>
      <c r="F130" s="10"/>
      <c r="G130" s="7"/>
    </row>
    <row r="131" spans="3:7" s="8" customFormat="1" ht="13.5" x14ac:dyDescent="0.25">
      <c r="C131" s="9"/>
      <c r="D131" s="86"/>
      <c r="E131" s="10"/>
      <c r="F131" s="10"/>
      <c r="G131" s="7"/>
    </row>
    <row r="132" spans="3:7" s="8" customFormat="1" ht="13.5" x14ac:dyDescent="0.25">
      <c r="C132" s="9"/>
      <c r="D132" s="86"/>
      <c r="E132" s="10"/>
      <c r="F132" s="10"/>
      <c r="G132" s="7"/>
    </row>
    <row r="133" spans="3:7" s="8" customFormat="1" ht="13.5" x14ac:dyDescent="0.25">
      <c r="C133" s="9"/>
      <c r="D133" s="86"/>
      <c r="E133" s="10"/>
      <c r="F133" s="10"/>
      <c r="G133" s="7"/>
    </row>
    <row r="134" spans="3:7" s="8" customFormat="1" ht="13.5" x14ac:dyDescent="0.25">
      <c r="C134" s="9"/>
      <c r="D134" s="86"/>
      <c r="E134" s="10"/>
      <c r="F134" s="10"/>
      <c r="G134" s="7"/>
    </row>
    <row r="135" spans="3:7" s="8" customFormat="1" ht="13.5" x14ac:dyDescent="0.25">
      <c r="C135" s="9"/>
      <c r="D135" s="86"/>
      <c r="E135" s="10"/>
      <c r="F135" s="10"/>
      <c r="G135" s="7"/>
    </row>
    <row r="136" spans="3:7" s="8" customFormat="1" ht="13.5" x14ac:dyDescent="0.25">
      <c r="C136" s="9"/>
      <c r="D136" s="86"/>
      <c r="E136" s="10"/>
      <c r="F136" s="10"/>
      <c r="G136" s="7"/>
    </row>
    <row r="137" spans="3:7" s="8" customFormat="1" ht="13.5" x14ac:dyDescent="0.25">
      <c r="C137" s="9"/>
      <c r="D137" s="86"/>
      <c r="E137" s="10"/>
      <c r="F137" s="10"/>
      <c r="G137" s="7"/>
    </row>
    <row r="138" spans="3:7" s="8" customFormat="1" ht="13.5" x14ac:dyDescent="0.25">
      <c r="C138" s="9"/>
      <c r="D138" s="86"/>
      <c r="E138" s="10"/>
      <c r="F138" s="10"/>
      <c r="G138" s="7"/>
    </row>
    <row r="139" spans="3:7" s="8" customFormat="1" ht="13.5" x14ac:dyDescent="0.25">
      <c r="C139" s="9"/>
      <c r="D139" s="86"/>
      <c r="E139" s="10"/>
      <c r="F139" s="10"/>
      <c r="G139" s="7"/>
    </row>
    <row r="140" spans="3:7" s="8" customFormat="1" ht="13.5" x14ac:dyDescent="0.25">
      <c r="C140" s="9"/>
      <c r="D140" s="86"/>
      <c r="E140" s="10"/>
      <c r="F140" s="10"/>
      <c r="G140" s="7"/>
    </row>
    <row r="141" spans="3:7" s="8" customFormat="1" ht="13.5" x14ac:dyDescent="0.25">
      <c r="C141" s="9"/>
      <c r="D141" s="86"/>
      <c r="E141" s="10"/>
      <c r="F141" s="10"/>
      <c r="G141" s="7"/>
    </row>
    <row r="142" spans="3:7" s="8" customFormat="1" ht="13.5" x14ac:dyDescent="0.25">
      <c r="C142" s="9"/>
      <c r="D142" s="86"/>
      <c r="E142" s="10"/>
      <c r="F142" s="10"/>
      <c r="G142" s="7"/>
    </row>
    <row r="143" spans="3:7" s="8" customFormat="1" ht="13.5" x14ac:dyDescent="0.25">
      <c r="C143" s="9"/>
      <c r="D143" s="86"/>
      <c r="E143" s="10"/>
      <c r="F143" s="10"/>
      <c r="G143" s="7"/>
    </row>
    <row r="144" spans="3:7" s="8" customFormat="1" ht="13.5" x14ac:dyDescent="0.25">
      <c r="C144" s="9"/>
      <c r="D144" s="86"/>
      <c r="E144" s="10"/>
      <c r="F144" s="10"/>
      <c r="G144" s="7"/>
    </row>
    <row r="145" spans="3:7" s="8" customFormat="1" ht="13.5" x14ac:dyDescent="0.25">
      <c r="C145" s="9"/>
      <c r="D145" s="86"/>
      <c r="E145" s="10"/>
      <c r="F145" s="10"/>
      <c r="G145" s="7"/>
    </row>
    <row r="146" spans="3:7" s="8" customFormat="1" ht="13.5" x14ac:dyDescent="0.25">
      <c r="C146" s="9"/>
      <c r="D146" s="86"/>
      <c r="E146" s="10"/>
      <c r="F146" s="10"/>
      <c r="G146" s="7"/>
    </row>
    <row r="147" spans="3:7" s="8" customFormat="1" ht="13.5" x14ac:dyDescent="0.25">
      <c r="C147" s="9"/>
      <c r="D147" s="86"/>
      <c r="E147" s="10"/>
      <c r="F147" s="10"/>
      <c r="G147" s="7"/>
    </row>
    <row r="148" spans="3:7" s="8" customFormat="1" ht="13.5" x14ac:dyDescent="0.25">
      <c r="C148" s="9"/>
      <c r="D148" s="86"/>
      <c r="E148" s="10"/>
      <c r="F148" s="10"/>
      <c r="G148" s="7"/>
    </row>
    <row r="149" spans="3:7" s="8" customFormat="1" ht="13.5" x14ac:dyDescent="0.25">
      <c r="C149" s="9"/>
      <c r="D149" s="86"/>
      <c r="E149" s="10"/>
      <c r="F149" s="10"/>
      <c r="G149" s="7"/>
    </row>
    <row r="150" spans="3:7" s="8" customFormat="1" ht="13.5" x14ac:dyDescent="0.25">
      <c r="C150" s="9"/>
      <c r="D150" s="86"/>
      <c r="E150" s="10"/>
      <c r="F150" s="10"/>
      <c r="G150" s="7"/>
    </row>
    <row r="151" spans="3:7" s="8" customFormat="1" ht="13.5" x14ac:dyDescent="0.25">
      <c r="C151" s="9"/>
      <c r="D151" s="86"/>
      <c r="E151" s="10"/>
      <c r="F151" s="10"/>
      <c r="G151" s="7"/>
    </row>
    <row r="152" spans="3:7" s="8" customFormat="1" ht="13.5" x14ac:dyDescent="0.25">
      <c r="C152" s="9"/>
      <c r="D152" s="86"/>
      <c r="E152" s="10"/>
      <c r="F152" s="10"/>
      <c r="G152" s="7"/>
    </row>
    <row r="153" spans="3:7" s="8" customFormat="1" ht="13.5" x14ac:dyDescent="0.25">
      <c r="C153" s="9"/>
      <c r="D153" s="86"/>
      <c r="E153" s="10"/>
      <c r="F153" s="10"/>
      <c r="G153" s="7"/>
    </row>
    <row r="154" spans="3:7" s="8" customFormat="1" ht="13.5" x14ac:dyDescent="0.25">
      <c r="C154" s="9"/>
      <c r="D154" s="86"/>
      <c r="E154" s="10"/>
      <c r="F154" s="10"/>
      <c r="G154" s="7"/>
    </row>
    <row r="155" spans="3:7" s="8" customFormat="1" ht="13.5" x14ac:dyDescent="0.25">
      <c r="C155" s="9"/>
      <c r="D155" s="86"/>
      <c r="E155" s="10"/>
      <c r="F155" s="10"/>
      <c r="G155" s="7"/>
    </row>
    <row r="156" spans="3:7" s="8" customFormat="1" ht="13.5" x14ac:dyDescent="0.25">
      <c r="C156" s="9"/>
      <c r="D156" s="86"/>
      <c r="E156" s="10"/>
      <c r="F156" s="10"/>
      <c r="G156" s="7"/>
    </row>
    <row r="157" spans="3:7" s="8" customFormat="1" ht="13.5" x14ac:dyDescent="0.25">
      <c r="C157" s="9"/>
      <c r="D157" s="86"/>
      <c r="E157" s="10"/>
      <c r="F157" s="10"/>
      <c r="G157" s="7"/>
    </row>
    <row r="158" spans="3:7" s="8" customFormat="1" ht="13.5" x14ac:dyDescent="0.25">
      <c r="C158" s="9"/>
      <c r="D158" s="86"/>
      <c r="E158" s="10"/>
      <c r="F158" s="10"/>
      <c r="G158" s="7"/>
    </row>
    <row r="159" spans="3:7" s="8" customFormat="1" ht="13.5" x14ac:dyDescent="0.25">
      <c r="C159" s="9"/>
      <c r="D159" s="86"/>
      <c r="E159" s="10"/>
      <c r="F159" s="10"/>
      <c r="G159" s="7"/>
    </row>
    <row r="160" spans="3:7" s="8" customFormat="1" ht="13.5" x14ac:dyDescent="0.25">
      <c r="C160" s="9"/>
      <c r="D160" s="86"/>
      <c r="E160" s="10"/>
      <c r="F160" s="10"/>
      <c r="G160" s="7"/>
    </row>
    <row r="161" spans="3:7" s="8" customFormat="1" ht="13.5" x14ac:dyDescent="0.25">
      <c r="C161" s="9"/>
      <c r="D161" s="86"/>
      <c r="E161" s="10"/>
      <c r="F161" s="10"/>
      <c r="G161" s="7"/>
    </row>
    <row r="162" spans="3:7" s="8" customFormat="1" ht="13.5" x14ac:dyDescent="0.25">
      <c r="C162" s="9"/>
      <c r="D162" s="86"/>
      <c r="E162" s="10"/>
      <c r="F162" s="10"/>
      <c r="G162" s="7"/>
    </row>
    <row r="163" spans="3:7" s="8" customFormat="1" ht="13.5" x14ac:dyDescent="0.25">
      <c r="C163" s="9"/>
      <c r="D163" s="86"/>
      <c r="E163" s="10"/>
      <c r="F163" s="10"/>
      <c r="G163" s="7"/>
    </row>
    <row r="164" spans="3:7" s="8" customFormat="1" ht="13.5" x14ac:dyDescent="0.25">
      <c r="C164" s="9"/>
      <c r="D164" s="86"/>
      <c r="E164" s="10"/>
      <c r="F164" s="10"/>
      <c r="G164" s="7"/>
    </row>
    <row r="165" spans="3:7" s="8" customFormat="1" ht="13.5" x14ac:dyDescent="0.25">
      <c r="C165" s="9"/>
      <c r="D165" s="86"/>
      <c r="E165" s="10"/>
      <c r="F165" s="10"/>
      <c r="G165" s="7"/>
    </row>
    <row r="166" spans="3:7" s="8" customFormat="1" ht="13.5" x14ac:dyDescent="0.25">
      <c r="C166" s="9"/>
      <c r="D166" s="86"/>
      <c r="E166" s="10"/>
      <c r="F166" s="10"/>
      <c r="G166" s="7"/>
    </row>
    <row r="167" spans="3:7" s="8" customFormat="1" ht="13.5" x14ac:dyDescent="0.25">
      <c r="C167" s="9"/>
      <c r="D167" s="86"/>
      <c r="E167" s="10"/>
      <c r="F167" s="10"/>
      <c r="G167" s="7"/>
    </row>
    <row r="168" spans="3:7" s="8" customFormat="1" ht="13.5" x14ac:dyDescent="0.25">
      <c r="C168" s="9"/>
      <c r="D168" s="86"/>
      <c r="E168" s="10"/>
      <c r="F168" s="10"/>
      <c r="G168" s="7"/>
    </row>
    <row r="169" spans="3:7" s="8" customFormat="1" ht="13.5" x14ac:dyDescent="0.25">
      <c r="C169" s="9"/>
      <c r="D169" s="86"/>
      <c r="E169" s="10"/>
      <c r="F169" s="10"/>
      <c r="G169" s="7"/>
    </row>
    <row r="170" spans="3:7" s="8" customFormat="1" ht="13.5" x14ac:dyDescent="0.25">
      <c r="C170" s="9"/>
      <c r="D170" s="86"/>
      <c r="E170" s="10"/>
      <c r="F170" s="10"/>
      <c r="G170" s="7"/>
    </row>
    <row r="171" spans="3:7" s="8" customFormat="1" ht="13.5" x14ac:dyDescent="0.25">
      <c r="C171" s="9"/>
      <c r="D171" s="86"/>
      <c r="E171" s="10"/>
      <c r="F171" s="10"/>
      <c r="G171" s="7"/>
    </row>
    <row r="172" spans="3:7" s="8" customFormat="1" ht="13.5" x14ac:dyDescent="0.25">
      <c r="C172" s="9"/>
      <c r="D172" s="86"/>
      <c r="E172" s="10"/>
      <c r="F172" s="10"/>
      <c r="G172" s="7"/>
    </row>
    <row r="173" spans="3:7" s="8" customFormat="1" ht="13.5" x14ac:dyDescent="0.25">
      <c r="C173" s="9"/>
      <c r="D173" s="86"/>
      <c r="E173" s="10"/>
      <c r="F173" s="10"/>
      <c r="G173" s="7"/>
    </row>
    <row r="174" spans="3:7" s="8" customFormat="1" ht="13.5" x14ac:dyDescent="0.25">
      <c r="C174" s="9"/>
      <c r="D174" s="86"/>
      <c r="E174" s="10"/>
      <c r="F174" s="10"/>
      <c r="G174" s="7"/>
    </row>
    <row r="175" spans="3:7" s="8" customFormat="1" ht="13.5" x14ac:dyDescent="0.25">
      <c r="C175" s="9"/>
      <c r="D175" s="86"/>
      <c r="E175" s="10"/>
      <c r="F175" s="10"/>
      <c r="G175" s="7"/>
    </row>
  </sheetData>
  <pageMargins left="0.32" right="0.24" top="0.36" bottom="0.32"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28648-0FE6-41F3-A843-AA28D03EC9C3}">
  <dimension ref="A1:IV147"/>
  <sheetViews>
    <sheetView topLeftCell="A16" workbookViewId="0">
      <selection activeCell="E44" sqref="E44"/>
    </sheetView>
  </sheetViews>
  <sheetFormatPr defaultRowHeight="12.75" x14ac:dyDescent="0.2"/>
  <cols>
    <col min="1" max="1" width="11.7109375" style="87" customWidth="1"/>
    <col min="2" max="2" width="44.28515625" style="87" bestFit="1" customWidth="1"/>
    <col min="3" max="3" width="5.42578125" style="88" bestFit="1" customWidth="1"/>
    <col min="4" max="4" width="7.28515625" style="89" customWidth="1"/>
    <col min="5" max="5" width="7.85546875" style="90" customWidth="1"/>
    <col min="6" max="6" width="7.5703125" style="90" bestFit="1" customWidth="1"/>
    <col min="7" max="7" width="7.7109375" style="91" customWidth="1"/>
    <col min="8" max="256" width="9.140625" style="87"/>
    <col min="257" max="257" width="11.7109375" style="87" customWidth="1"/>
    <col min="258" max="258" width="44.28515625" style="87" bestFit="1" customWidth="1"/>
    <col min="259" max="259" width="5.42578125" style="87" bestFit="1" customWidth="1"/>
    <col min="260" max="260" width="7.28515625" style="87" customWidth="1"/>
    <col min="261" max="261" width="7.85546875" style="87" customWidth="1"/>
    <col min="262" max="262" width="7.5703125" style="87" bestFit="1" customWidth="1"/>
    <col min="263" max="263" width="7.7109375" style="87" customWidth="1"/>
    <col min="264" max="512" width="9.140625" style="87"/>
    <col min="513" max="513" width="11.7109375" style="87" customWidth="1"/>
    <col min="514" max="514" width="44.28515625" style="87" bestFit="1" customWidth="1"/>
    <col min="515" max="515" width="5.42578125" style="87" bestFit="1" customWidth="1"/>
    <col min="516" max="516" width="7.28515625" style="87" customWidth="1"/>
    <col min="517" max="517" width="7.85546875" style="87" customWidth="1"/>
    <col min="518" max="518" width="7.5703125" style="87" bestFit="1" customWidth="1"/>
    <col min="519" max="519" width="7.7109375" style="87" customWidth="1"/>
    <col min="520" max="768" width="9.140625" style="87"/>
    <col min="769" max="769" width="11.7109375" style="87" customWidth="1"/>
    <col min="770" max="770" width="44.28515625" style="87" bestFit="1" customWidth="1"/>
    <col min="771" max="771" width="5.42578125" style="87" bestFit="1" customWidth="1"/>
    <col min="772" max="772" width="7.28515625" style="87" customWidth="1"/>
    <col min="773" max="773" width="7.85546875" style="87" customWidth="1"/>
    <col min="774" max="774" width="7.5703125" style="87" bestFit="1" customWidth="1"/>
    <col min="775" max="775" width="7.7109375" style="87" customWidth="1"/>
    <col min="776" max="1024" width="9.140625" style="87"/>
    <col min="1025" max="1025" width="11.7109375" style="87" customWidth="1"/>
    <col min="1026" max="1026" width="44.28515625" style="87" bestFit="1" customWidth="1"/>
    <col min="1027" max="1027" width="5.42578125" style="87" bestFit="1" customWidth="1"/>
    <col min="1028" max="1028" width="7.28515625" style="87" customWidth="1"/>
    <col min="1029" max="1029" width="7.85546875" style="87" customWidth="1"/>
    <col min="1030" max="1030" width="7.5703125" style="87" bestFit="1" customWidth="1"/>
    <col min="1031" max="1031" width="7.7109375" style="87" customWidth="1"/>
    <col min="1032" max="1280" width="9.140625" style="87"/>
    <col min="1281" max="1281" width="11.7109375" style="87" customWidth="1"/>
    <col min="1282" max="1282" width="44.28515625" style="87" bestFit="1" customWidth="1"/>
    <col min="1283" max="1283" width="5.42578125" style="87" bestFit="1" customWidth="1"/>
    <col min="1284" max="1284" width="7.28515625" style="87" customWidth="1"/>
    <col min="1285" max="1285" width="7.85546875" style="87" customWidth="1"/>
    <col min="1286" max="1286" width="7.5703125" style="87" bestFit="1" customWidth="1"/>
    <col min="1287" max="1287" width="7.7109375" style="87" customWidth="1"/>
    <col min="1288" max="1536" width="9.140625" style="87"/>
    <col min="1537" max="1537" width="11.7109375" style="87" customWidth="1"/>
    <col min="1538" max="1538" width="44.28515625" style="87" bestFit="1" customWidth="1"/>
    <col min="1539" max="1539" width="5.42578125" style="87" bestFit="1" customWidth="1"/>
    <col min="1540" max="1540" width="7.28515625" style="87" customWidth="1"/>
    <col min="1541" max="1541" width="7.85546875" style="87" customWidth="1"/>
    <col min="1542" max="1542" width="7.5703125" style="87" bestFit="1" customWidth="1"/>
    <col min="1543" max="1543" width="7.7109375" style="87" customWidth="1"/>
    <col min="1544" max="1792" width="9.140625" style="87"/>
    <col min="1793" max="1793" width="11.7109375" style="87" customWidth="1"/>
    <col min="1794" max="1794" width="44.28515625" style="87" bestFit="1" customWidth="1"/>
    <col min="1795" max="1795" width="5.42578125" style="87" bestFit="1" customWidth="1"/>
    <col min="1796" max="1796" width="7.28515625" style="87" customWidth="1"/>
    <col min="1797" max="1797" width="7.85546875" style="87" customWidth="1"/>
    <col min="1798" max="1798" width="7.5703125" style="87" bestFit="1" customWidth="1"/>
    <col min="1799" max="1799" width="7.7109375" style="87" customWidth="1"/>
    <col min="1800" max="2048" width="9.140625" style="87"/>
    <col min="2049" max="2049" width="11.7109375" style="87" customWidth="1"/>
    <col min="2050" max="2050" width="44.28515625" style="87" bestFit="1" customWidth="1"/>
    <col min="2051" max="2051" width="5.42578125" style="87" bestFit="1" customWidth="1"/>
    <col min="2052" max="2052" width="7.28515625" style="87" customWidth="1"/>
    <col min="2053" max="2053" width="7.85546875" style="87" customWidth="1"/>
    <col min="2054" max="2054" width="7.5703125" style="87" bestFit="1" customWidth="1"/>
    <col min="2055" max="2055" width="7.7109375" style="87" customWidth="1"/>
    <col min="2056" max="2304" width="9.140625" style="87"/>
    <col min="2305" max="2305" width="11.7109375" style="87" customWidth="1"/>
    <col min="2306" max="2306" width="44.28515625" style="87" bestFit="1" customWidth="1"/>
    <col min="2307" max="2307" width="5.42578125" style="87" bestFit="1" customWidth="1"/>
    <col min="2308" max="2308" width="7.28515625" style="87" customWidth="1"/>
    <col min="2309" max="2309" width="7.85546875" style="87" customWidth="1"/>
    <col min="2310" max="2310" width="7.5703125" style="87" bestFit="1" customWidth="1"/>
    <col min="2311" max="2311" width="7.7109375" style="87" customWidth="1"/>
    <col min="2312" max="2560" width="9.140625" style="87"/>
    <col min="2561" max="2561" width="11.7109375" style="87" customWidth="1"/>
    <col min="2562" max="2562" width="44.28515625" style="87" bestFit="1" customWidth="1"/>
    <col min="2563" max="2563" width="5.42578125" style="87" bestFit="1" customWidth="1"/>
    <col min="2564" max="2564" width="7.28515625" style="87" customWidth="1"/>
    <col min="2565" max="2565" width="7.85546875" style="87" customWidth="1"/>
    <col min="2566" max="2566" width="7.5703125" style="87" bestFit="1" customWidth="1"/>
    <col min="2567" max="2567" width="7.7109375" style="87" customWidth="1"/>
    <col min="2568" max="2816" width="9.140625" style="87"/>
    <col min="2817" max="2817" width="11.7109375" style="87" customWidth="1"/>
    <col min="2818" max="2818" width="44.28515625" style="87" bestFit="1" customWidth="1"/>
    <col min="2819" max="2819" width="5.42578125" style="87" bestFit="1" customWidth="1"/>
    <col min="2820" max="2820" width="7.28515625" style="87" customWidth="1"/>
    <col min="2821" max="2821" width="7.85546875" style="87" customWidth="1"/>
    <col min="2822" max="2822" width="7.5703125" style="87" bestFit="1" customWidth="1"/>
    <col min="2823" max="2823" width="7.7109375" style="87" customWidth="1"/>
    <col min="2824" max="3072" width="9.140625" style="87"/>
    <col min="3073" max="3073" width="11.7109375" style="87" customWidth="1"/>
    <col min="3074" max="3074" width="44.28515625" style="87" bestFit="1" customWidth="1"/>
    <col min="3075" max="3075" width="5.42578125" style="87" bestFit="1" customWidth="1"/>
    <col min="3076" max="3076" width="7.28515625" style="87" customWidth="1"/>
    <col min="3077" max="3077" width="7.85546875" style="87" customWidth="1"/>
    <col min="3078" max="3078" width="7.5703125" style="87" bestFit="1" customWidth="1"/>
    <col min="3079" max="3079" width="7.7109375" style="87" customWidth="1"/>
    <col min="3080" max="3328" width="9.140625" style="87"/>
    <col min="3329" max="3329" width="11.7109375" style="87" customWidth="1"/>
    <col min="3330" max="3330" width="44.28515625" style="87" bestFit="1" customWidth="1"/>
    <col min="3331" max="3331" width="5.42578125" style="87" bestFit="1" customWidth="1"/>
    <col min="3332" max="3332" width="7.28515625" style="87" customWidth="1"/>
    <col min="3333" max="3333" width="7.85546875" style="87" customWidth="1"/>
    <col min="3334" max="3334" width="7.5703125" style="87" bestFit="1" customWidth="1"/>
    <col min="3335" max="3335" width="7.7109375" style="87" customWidth="1"/>
    <col min="3336" max="3584" width="9.140625" style="87"/>
    <col min="3585" max="3585" width="11.7109375" style="87" customWidth="1"/>
    <col min="3586" max="3586" width="44.28515625" style="87" bestFit="1" customWidth="1"/>
    <col min="3587" max="3587" width="5.42578125" style="87" bestFit="1" customWidth="1"/>
    <col min="3588" max="3588" width="7.28515625" style="87" customWidth="1"/>
    <col min="3589" max="3589" width="7.85546875" style="87" customWidth="1"/>
    <col min="3590" max="3590" width="7.5703125" style="87" bestFit="1" customWidth="1"/>
    <col min="3591" max="3591" width="7.7109375" style="87" customWidth="1"/>
    <col min="3592" max="3840" width="9.140625" style="87"/>
    <col min="3841" max="3841" width="11.7109375" style="87" customWidth="1"/>
    <col min="3842" max="3842" width="44.28515625" style="87" bestFit="1" customWidth="1"/>
    <col min="3843" max="3843" width="5.42578125" style="87" bestFit="1" customWidth="1"/>
    <col min="3844" max="3844" width="7.28515625" style="87" customWidth="1"/>
    <col min="3845" max="3845" width="7.85546875" style="87" customWidth="1"/>
    <col min="3846" max="3846" width="7.5703125" style="87" bestFit="1" customWidth="1"/>
    <col min="3847" max="3847" width="7.7109375" style="87" customWidth="1"/>
    <col min="3848" max="4096" width="9.140625" style="87"/>
    <col min="4097" max="4097" width="11.7109375" style="87" customWidth="1"/>
    <col min="4098" max="4098" width="44.28515625" style="87" bestFit="1" customWidth="1"/>
    <col min="4099" max="4099" width="5.42578125" style="87" bestFit="1" customWidth="1"/>
    <col min="4100" max="4100" width="7.28515625" style="87" customWidth="1"/>
    <col min="4101" max="4101" width="7.85546875" style="87" customWidth="1"/>
    <col min="4102" max="4102" width="7.5703125" style="87" bestFit="1" customWidth="1"/>
    <col min="4103" max="4103" width="7.7109375" style="87" customWidth="1"/>
    <col min="4104" max="4352" width="9.140625" style="87"/>
    <col min="4353" max="4353" width="11.7109375" style="87" customWidth="1"/>
    <col min="4354" max="4354" width="44.28515625" style="87" bestFit="1" customWidth="1"/>
    <col min="4355" max="4355" width="5.42578125" style="87" bestFit="1" customWidth="1"/>
    <col min="4356" max="4356" width="7.28515625" style="87" customWidth="1"/>
    <col min="4357" max="4357" width="7.85546875" style="87" customWidth="1"/>
    <col min="4358" max="4358" width="7.5703125" style="87" bestFit="1" customWidth="1"/>
    <col min="4359" max="4359" width="7.7109375" style="87" customWidth="1"/>
    <col min="4360" max="4608" width="9.140625" style="87"/>
    <col min="4609" max="4609" width="11.7109375" style="87" customWidth="1"/>
    <col min="4610" max="4610" width="44.28515625" style="87" bestFit="1" customWidth="1"/>
    <col min="4611" max="4611" width="5.42578125" style="87" bestFit="1" customWidth="1"/>
    <col min="4612" max="4612" width="7.28515625" style="87" customWidth="1"/>
    <col min="4613" max="4613" width="7.85546875" style="87" customWidth="1"/>
    <col min="4614" max="4614" width="7.5703125" style="87" bestFit="1" customWidth="1"/>
    <col min="4615" max="4615" width="7.7109375" style="87" customWidth="1"/>
    <col min="4616" max="4864" width="9.140625" style="87"/>
    <col min="4865" max="4865" width="11.7109375" style="87" customWidth="1"/>
    <col min="4866" max="4866" width="44.28515625" style="87" bestFit="1" customWidth="1"/>
    <col min="4867" max="4867" width="5.42578125" style="87" bestFit="1" customWidth="1"/>
    <col min="4868" max="4868" width="7.28515625" style="87" customWidth="1"/>
    <col min="4869" max="4869" width="7.85546875" style="87" customWidth="1"/>
    <col min="4870" max="4870" width="7.5703125" style="87" bestFit="1" customWidth="1"/>
    <col min="4871" max="4871" width="7.7109375" style="87" customWidth="1"/>
    <col min="4872" max="5120" width="9.140625" style="87"/>
    <col min="5121" max="5121" width="11.7109375" style="87" customWidth="1"/>
    <col min="5122" max="5122" width="44.28515625" style="87" bestFit="1" customWidth="1"/>
    <col min="5123" max="5123" width="5.42578125" style="87" bestFit="1" customWidth="1"/>
    <col min="5124" max="5124" width="7.28515625" style="87" customWidth="1"/>
    <col min="5125" max="5125" width="7.85546875" style="87" customWidth="1"/>
    <col min="5126" max="5126" width="7.5703125" style="87" bestFit="1" customWidth="1"/>
    <col min="5127" max="5127" width="7.7109375" style="87" customWidth="1"/>
    <col min="5128" max="5376" width="9.140625" style="87"/>
    <col min="5377" max="5377" width="11.7109375" style="87" customWidth="1"/>
    <col min="5378" max="5378" width="44.28515625" style="87" bestFit="1" customWidth="1"/>
    <col min="5379" max="5379" width="5.42578125" style="87" bestFit="1" customWidth="1"/>
    <col min="5380" max="5380" width="7.28515625" style="87" customWidth="1"/>
    <col min="5381" max="5381" width="7.85546875" style="87" customWidth="1"/>
    <col min="5382" max="5382" width="7.5703125" style="87" bestFit="1" customWidth="1"/>
    <col min="5383" max="5383" width="7.7109375" style="87" customWidth="1"/>
    <col min="5384" max="5632" width="9.140625" style="87"/>
    <col min="5633" max="5633" width="11.7109375" style="87" customWidth="1"/>
    <col min="5634" max="5634" width="44.28515625" style="87" bestFit="1" customWidth="1"/>
    <col min="5635" max="5635" width="5.42578125" style="87" bestFit="1" customWidth="1"/>
    <col min="5636" max="5636" width="7.28515625" style="87" customWidth="1"/>
    <col min="5637" max="5637" width="7.85546875" style="87" customWidth="1"/>
    <col min="5638" max="5638" width="7.5703125" style="87" bestFit="1" customWidth="1"/>
    <col min="5639" max="5639" width="7.7109375" style="87" customWidth="1"/>
    <col min="5640" max="5888" width="9.140625" style="87"/>
    <col min="5889" max="5889" width="11.7109375" style="87" customWidth="1"/>
    <col min="5890" max="5890" width="44.28515625" style="87" bestFit="1" customWidth="1"/>
    <col min="5891" max="5891" width="5.42578125" style="87" bestFit="1" customWidth="1"/>
    <col min="5892" max="5892" width="7.28515625" style="87" customWidth="1"/>
    <col min="5893" max="5893" width="7.85546875" style="87" customWidth="1"/>
    <col min="5894" max="5894" width="7.5703125" style="87" bestFit="1" customWidth="1"/>
    <col min="5895" max="5895" width="7.7109375" style="87" customWidth="1"/>
    <col min="5896" max="6144" width="9.140625" style="87"/>
    <col min="6145" max="6145" width="11.7109375" style="87" customWidth="1"/>
    <col min="6146" max="6146" width="44.28515625" style="87" bestFit="1" customWidth="1"/>
    <col min="6147" max="6147" width="5.42578125" style="87" bestFit="1" customWidth="1"/>
    <col min="6148" max="6148" width="7.28515625" style="87" customWidth="1"/>
    <col min="6149" max="6149" width="7.85546875" style="87" customWidth="1"/>
    <col min="6150" max="6150" width="7.5703125" style="87" bestFit="1" customWidth="1"/>
    <col min="6151" max="6151" width="7.7109375" style="87" customWidth="1"/>
    <col min="6152" max="6400" width="9.140625" style="87"/>
    <col min="6401" max="6401" width="11.7109375" style="87" customWidth="1"/>
    <col min="6402" max="6402" width="44.28515625" style="87" bestFit="1" customWidth="1"/>
    <col min="6403" max="6403" width="5.42578125" style="87" bestFit="1" customWidth="1"/>
    <col min="6404" max="6404" width="7.28515625" style="87" customWidth="1"/>
    <col min="6405" max="6405" width="7.85546875" style="87" customWidth="1"/>
    <col min="6406" max="6406" width="7.5703125" style="87" bestFit="1" customWidth="1"/>
    <col min="6407" max="6407" width="7.7109375" style="87" customWidth="1"/>
    <col min="6408" max="6656" width="9.140625" style="87"/>
    <col min="6657" max="6657" width="11.7109375" style="87" customWidth="1"/>
    <col min="6658" max="6658" width="44.28515625" style="87" bestFit="1" customWidth="1"/>
    <col min="6659" max="6659" width="5.42578125" style="87" bestFit="1" customWidth="1"/>
    <col min="6660" max="6660" width="7.28515625" style="87" customWidth="1"/>
    <col min="6661" max="6661" width="7.85546875" style="87" customWidth="1"/>
    <col min="6662" max="6662" width="7.5703125" style="87" bestFit="1" customWidth="1"/>
    <col min="6663" max="6663" width="7.7109375" style="87" customWidth="1"/>
    <col min="6664" max="6912" width="9.140625" style="87"/>
    <col min="6913" max="6913" width="11.7109375" style="87" customWidth="1"/>
    <col min="6914" max="6914" width="44.28515625" style="87" bestFit="1" customWidth="1"/>
    <col min="6915" max="6915" width="5.42578125" style="87" bestFit="1" customWidth="1"/>
    <col min="6916" max="6916" width="7.28515625" style="87" customWidth="1"/>
    <col min="6917" max="6917" width="7.85546875" style="87" customWidth="1"/>
    <col min="6918" max="6918" width="7.5703125" style="87" bestFit="1" customWidth="1"/>
    <col min="6919" max="6919" width="7.7109375" style="87" customWidth="1"/>
    <col min="6920" max="7168" width="9.140625" style="87"/>
    <col min="7169" max="7169" width="11.7109375" style="87" customWidth="1"/>
    <col min="7170" max="7170" width="44.28515625" style="87" bestFit="1" customWidth="1"/>
    <col min="7171" max="7171" width="5.42578125" style="87" bestFit="1" customWidth="1"/>
    <col min="7172" max="7172" width="7.28515625" style="87" customWidth="1"/>
    <col min="7173" max="7173" width="7.85546875" style="87" customWidth="1"/>
    <col min="7174" max="7174" width="7.5703125" style="87" bestFit="1" customWidth="1"/>
    <col min="7175" max="7175" width="7.7109375" style="87" customWidth="1"/>
    <col min="7176" max="7424" width="9.140625" style="87"/>
    <col min="7425" max="7425" width="11.7109375" style="87" customWidth="1"/>
    <col min="7426" max="7426" width="44.28515625" style="87" bestFit="1" customWidth="1"/>
    <col min="7427" max="7427" width="5.42578125" style="87" bestFit="1" customWidth="1"/>
    <col min="7428" max="7428" width="7.28515625" style="87" customWidth="1"/>
    <col min="7429" max="7429" width="7.85546875" style="87" customWidth="1"/>
    <col min="7430" max="7430" width="7.5703125" style="87" bestFit="1" customWidth="1"/>
    <col min="7431" max="7431" width="7.7109375" style="87" customWidth="1"/>
    <col min="7432" max="7680" width="9.140625" style="87"/>
    <col min="7681" max="7681" width="11.7109375" style="87" customWidth="1"/>
    <col min="7682" max="7682" width="44.28515625" style="87" bestFit="1" customWidth="1"/>
    <col min="7683" max="7683" width="5.42578125" style="87" bestFit="1" customWidth="1"/>
    <col min="7684" max="7684" width="7.28515625" style="87" customWidth="1"/>
    <col min="7685" max="7685" width="7.85546875" style="87" customWidth="1"/>
    <col min="7686" max="7686" width="7.5703125" style="87" bestFit="1" customWidth="1"/>
    <col min="7687" max="7687" width="7.7109375" style="87" customWidth="1"/>
    <col min="7688" max="7936" width="9.140625" style="87"/>
    <col min="7937" max="7937" width="11.7109375" style="87" customWidth="1"/>
    <col min="7938" max="7938" width="44.28515625" style="87" bestFit="1" customWidth="1"/>
    <col min="7939" max="7939" width="5.42578125" style="87" bestFit="1" customWidth="1"/>
    <col min="7940" max="7940" width="7.28515625" style="87" customWidth="1"/>
    <col min="7941" max="7941" width="7.85546875" style="87" customWidth="1"/>
    <col min="7942" max="7942" width="7.5703125" style="87" bestFit="1" customWidth="1"/>
    <col min="7943" max="7943" width="7.7109375" style="87" customWidth="1"/>
    <col min="7944" max="8192" width="9.140625" style="87"/>
    <col min="8193" max="8193" width="11.7109375" style="87" customWidth="1"/>
    <col min="8194" max="8194" width="44.28515625" style="87" bestFit="1" customWidth="1"/>
    <col min="8195" max="8195" width="5.42578125" style="87" bestFit="1" customWidth="1"/>
    <col min="8196" max="8196" width="7.28515625" style="87" customWidth="1"/>
    <col min="8197" max="8197" width="7.85546875" style="87" customWidth="1"/>
    <col min="8198" max="8198" width="7.5703125" style="87" bestFit="1" customWidth="1"/>
    <col min="8199" max="8199" width="7.7109375" style="87" customWidth="1"/>
    <col min="8200" max="8448" width="9.140625" style="87"/>
    <col min="8449" max="8449" width="11.7109375" style="87" customWidth="1"/>
    <col min="8450" max="8450" width="44.28515625" style="87" bestFit="1" customWidth="1"/>
    <col min="8451" max="8451" width="5.42578125" style="87" bestFit="1" customWidth="1"/>
    <col min="8452" max="8452" width="7.28515625" style="87" customWidth="1"/>
    <col min="8453" max="8453" width="7.85546875" style="87" customWidth="1"/>
    <col min="8454" max="8454" width="7.5703125" style="87" bestFit="1" customWidth="1"/>
    <col min="8455" max="8455" width="7.7109375" style="87" customWidth="1"/>
    <col min="8456" max="8704" width="9.140625" style="87"/>
    <col min="8705" max="8705" width="11.7109375" style="87" customWidth="1"/>
    <col min="8706" max="8706" width="44.28515625" style="87" bestFit="1" customWidth="1"/>
    <col min="8707" max="8707" width="5.42578125" style="87" bestFit="1" customWidth="1"/>
    <col min="8708" max="8708" width="7.28515625" style="87" customWidth="1"/>
    <col min="8709" max="8709" width="7.85546875" style="87" customWidth="1"/>
    <col min="8710" max="8710" width="7.5703125" style="87" bestFit="1" customWidth="1"/>
    <col min="8711" max="8711" width="7.7109375" style="87" customWidth="1"/>
    <col min="8712" max="8960" width="9.140625" style="87"/>
    <col min="8961" max="8961" width="11.7109375" style="87" customWidth="1"/>
    <col min="8962" max="8962" width="44.28515625" style="87" bestFit="1" customWidth="1"/>
    <col min="8963" max="8963" width="5.42578125" style="87" bestFit="1" customWidth="1"/>
    <col min="8964" max="8964" width="7.28515625" style="87" customWidth="1"/>
    <col min="8965" max="8965" width="7.85546875" style="87" customWidth="1"/>
    <col min="8966" max="8966" width="7.5703125" style="87" bestFit="1" customWidth="1"/>
    <col min="8967" max="8967" width="7.7109375" style="87" customWidth="1"/>
    <col min="8968" max="9216" width="9.140625" style="87"/>
    <col min="9217" max="9217" width="11.7109375" style="87" customWidth="1"/>
    <col min="9218" max="9218" width="44.28515625" style="87" bestFit="1" customWidth="1"/>
    <col min="9219" max="9219" width="5.42578125" style="87" bestFit="1" customWidth="1"/>
    <col min="9220" max="9220" width="7.28515625" style="87" customWidth="1"/>
    <col min="9221" max="9221" width="7.85546875" style="87" customWidth="1"/>
    <col min="9222" max="9222" width="7.5703125" style="87" bestFit="1" customWidth="1"/>
    <col min="9223" max="9223" width="7.7109375" style="87" customWidth="1"/>
    <col min="9224" max="9472" width="9.140625" style="87"/>
    <col min="9473" max="9473" width="11.7109375" style="87" customWidth="1"/>
    <col min="9474" max="9474" width="44.28515625" style="87" bestFit="1" customWidth="1"/>
    <col min="9475" max="9475" width="5.42578125" style="87" bestFit="1" customWidth="1"/>
    <col min="9476" max="9476" width="7.28515625" style="87" customWidth="1"/>
    <col min="9477" max="9477" width="7.85546875" style="87" customWidth="1"/>
    <col min="9478" max="9478" width="7.5703125" style="87" bestFit="1" customWidth="1"/>
    <col min="9479" max="9479" width="7.7109375" style="87" customWidth="1"/>
    <col min="9480" max="9728" width="9.140625" style="87"/>
    <col min="9729" max="9729" width="11.7109375" style="87" customWidth="1"/>
    <col min="9730" max="9730" width="44.28515625" style="87" bestFit="1" customWidth="1"/>
    <col min="9731" max="9731" width="5.42578125" style="87" bestFit="1" customWidth="1"/>
    <col min="9732" max="9732" width="7.28515625" style="87" customWidth="1"/>
    <col min="9733" max="9733" width="7.85546875" style="87" customWidth="1"/>
    <col min="9734" max="9734" width="7.5703125" style="87" bestFit="1" customWidth="1"/>
    <col min="9735" max="9735" width="7.7109375" style="87" customWidth="1"/>
    <col min="9736" max="9984" width="9.140625" style="87"/>
    <col min="9985" max="9985" width="11.7109375" style="87" customWidth="1"/>
    <col min="9986" max="9986" width="44.28515625" style="87" bestFit="1" customWidth="1"/>
    <col min="9987" max="9987" width="5.42578125" style="87" bestFit="1" customWidth="1"/>
    <col min="9988" max="9988" width="7.28515625" style="87" customWidth="1"/>
    <col min="9989" max="9989" width="7.85546875" style="87" customWidth="1"/>
    <col min="9990" max="9990" width="7.5703125" style="87" bestFit="1" customWidth="1"/>
    <col min="9991" max="9991" width="7.7109375" style="87" customWidth="1"/>
    <col min="9992" max="10240" width="9.140625" style="87"/>
    <col min="10241" max="10241" width="11.7109375" style="87" customWidth="1"/>
    <col min="10242" max="10242" width="44.28515625" style="87" bestFit="1" customWidth="1"/>
    <col min="10243" max="10243" width="5.42578125" style="87" bestFit="1" customWidth="1"/>
    <col min="10244" max="10244" width="7.28515625" style="87" customWidth="1"/>
    <col min="10245" max="10245" width="7.85546875" style="87" customWidth="1"/>
    <col min="10246" max="10246" width="7.5703125" style="87" bestFit="1" customWidth="1"/>
    <col min="10247" max="10247" width="7.7109375" style="87" customWidth="1"/>
    <col min="10248" max="10496" width="9.140625" style="87"/>
    <col min="10497" max="10497" width="11.7109375" style="87" customWidth="1"/>
    <col min="10498" max="10498" width="44.28515625" style="87" bestFit="1" customWidth="1"/>
    <col min="10499" max="10499" width="5.42578125" style="87" bestFit="1" customWidth="1"/>
    <col min="10500" max="10500" width="7.28515625" style="87" customWidth="1"/>
    <col min="10501" max="10501" width="7.85546875" style="87" customWidth="1"/>
    <col min="10502" max="10502" width="7.5703125" style="87" bestFit="1" customWidth="1"/>
    <col min="10503" max="10503" width="7.7109375" style="87" customWidth="1"/>
    <col min="10504" max="10752" width="9.140625" style="87"/>
    <col min="10753" max="10753" width="11.7109375" style="87" customWidth="1"/>
    <col min="10754" max="10754" width="44.28515625" style="87" bestFit="1" customWidth="1"/>
    <col min="10755" max="10755" width="5.42578125" style="87" bestFit="1" customWidth="1"/>
    <col min="10756" max="10756" width="7.28515625" style="87" customWidth="1"/>
    <col min="10757" max="10757" width="7.85546875" style="87" customWidth="1"/>
    <col min="10758" max="10758" width="7.5703125" style="87" bestFit="1" customWidth="1"/>
    <col min="10759" max="10759" width="7.7109375" style="87" customWidth="1"/>
    <col min="10760" max="11008" width="9.140625" style="87"/>
    <col min="11009" max="11009" width="11.7109375" style="87" customWidth="1"/>
    <col min="11010" max="11010" width="44.28515625" style="87" bestFit="1" customWidth="1"/>
    <col min="11011" max="11011" width="5.42578125" style="87" bestFit="1" customWidth="1"/>
    <col min="11012" max="11012" width="7.28515625" style="87" customWidth="1"/>
    <col min="11013" max="11013" width="7.85546875" style="87" customWidth="1"/>
    <col min="11014" max="11014" width="7.5703125" style="87" bestFit="1" customWidth="1"/>
    <col min="11015" max="11015" width="7.7109375" style="87" customWidth="1"/>
    <col min="11016" max="11264" width="9.140625" style="87"/>
    <col min="11265" max="11265" width="11.7109375" style="87" customWidth="1"/>
    <col min="11266" max="11266" width="44.28515625" style="87" bestFit="1" customWidth="1"/>
    <col min="11267" max="11267" width="5.42578125" style="87" bestFit="1" customWidth="1"/>
    <col min="11268" max="11268" width="7.28515625" style="87" customWidth="1"/>
    <col min="11269" max="11269" width="7.85546875" style="87" customWidth="1"/>
    <col min="11270" max="11270" width="7.5703125" style="87" bestFit="1" customWidth="1"/>
    <col min="11271" max="11271" width="7.7109375" style="87" customWidth="1"/>
    <col min="11272" max="11520" width="9.140625" style="87"/>
    <col min="11521" max="11521" width="11.7109375" style="87" customWidth="1"/>
    <col min="11522" max="11522" width="44.28515625" style="87" bestFit="1" customWidth="1"/>
    <col min="11523" max="11523" width="5.42578125" style="87" bestFit="1" customWidth="1"/>
    <col min="11524" max="11524" width="7.28515625" style="87" customWidth="1"/>
    <col min="11525" max="11525" width="7.85546875" style="87" customWidth="1"/>
    <col min="11526" max="11526" width="7.5703125" style="87" bestFit="1" customWidth="1"/>
    <col min="11527" max="11527" width="7.7109375" style="87" customWidth="1"/>
    <col min="11528" max="11776" width="9.140625" style="87"/>
    <col min="11777" max="11777" width="11.7109375" style="87" customWidth="1"/>
    <col min="11778" max="11778" width="44.28515625" style="87" bestFit="1" customWidth="1"/>
    <col min="11779" max="11779" width="5.42578125" style="87" bestFit="1" customWidth="1"/>
    <col min="11780" max="11780" width="7.28515625" style="87" customWidth="1"/>
    <col min="11781" max="11781" width="7.85546875" style="87" customWidth="1"/>
    <col min="11782" max="11782" width="7.5703125" style="87" bestFit="1" customWidth="1"/>
    <col min="11783" max="11783" width="7.7109375" style="87" customWidth="1"/>
    <col min="11784" max="12032" width="9.140625" style="87"/>
    <col min="12033" max="12033" width="11.7109375" style="87" customWidth="1"/>
    <col min="12034" max="12034" width="44.28515625" style="87" bestFit="1" customWidth="1"/>
    <col min="12035" max="12035" width="5.42578125" style="87" bestFit="1" customWidth="1"/>
    <col min="12036" max="12036" width="7.28515625" style="87" customWidth="1"/>
    <col min="12037" max="12037" width="7.85546875" style="87" customWidth="1"/>
    <col min="12038" max="12038" width="7.5703125" style="87" bestFit="1" customWidth="1"/>
    <col min="12039" max="12039" width="7.7109375" style="87" customWidth="1"/>
    <col min="12040" max="12288" width="9.140625" style="87"/>
    <col min="12289" max="12289" width="11.7109375" style="87" customWidth="1"/>
    <col min="12290" max="12290" width="44.28515625" style="87" bestFit="1" customWidth="1"/>
    <col min="12291" max="12291" width="5.42578125" style="87" bestFit="1" customWidth="1"/>
    <col min="12292" max="12292" width="7.28515625" style="87" customWidth="1"/>
    <col min="12293" max="12293" width="7.85546875" style="87" customWidth="1"/>
    <col min="12294" max="12294" width="7.5703125" style="87" bestFit="1" customWidth="1"/>
    <col min="12295" max="12295" width="7.7109375" style="87" customWidth="1"/>
    <col min="12296" max="12544" width="9.140625" style="87"/>
    <col min="12545" max="12545" width="11.7109375" style="87" customWidth="1"/>
    <col min="12546" max="12546" width="44.28515625" style="87" bestFit="1" customWidth="1"/>
    <col min="12547" max="12547" width="5.42578125" style="87" bestFit="1" customWidth="1"/>
    <col min="12548" max="12548" width="7.28515625" style="87" customWidth="1"/>
    <col min="12549" max="12549" width="7.85546875" style="87" customWidth="1"/>
    <col min="12550" max="12550" width="7.5703125" style="87" bestFit="1" customWidth="1"/>
    <col min="12551" max="12551" width="7.7109375" style="87" customWidth="1"/>
    <col min="12552" max="12800" width="9.140625" style="87"/>
    <col min="12801" max="12801" width="11.7109375" style="87" customWidth="1"/>
    <col min="12802" max="12802" width="44.28515625" style="87" bestFit="1" customWidth="1"/>
    <col min="12803" max="12803" width="5.42578125" style="87" bestFit="1" customWidth="1"/>
    <col min="12804" max="12804" width="7.28515625" style="87" customWidth="1"/>
    <col min="12805" max="12805" width="7.85546875" style="87" customWidth="1"/>
    <col min="12806" max="12806" width="7.5703125" style="87" bestFit="1" customWidth="1"/>
    <col min="12807" max="12807" width="7.7109375" style="87" customWidth="1"/>
    <col min="12808" max="13056" width="9.140625" style="87"/>
    <col min="13057" max="13057" width="11.7109375" style="87" customWidth="1"/>
    <col min="13058" max="13058" width="44.28515625" style="87" bestFit="1" customWidth="1"/>
    <col min="13059" max="13059" width="5.42578125" style="87" bestFit="1" customWidth="1"/>
    <col min="13060" max="13060" width="7.28515625" style="87" customWidth="1"/>
    <col min="13061" max="13061" width="7.85546875" style="87" customWidth="1"/>
    <col min="13062" max="13062" width="7.5703125" style="87" bestFit="1" customWidth="1"/>
    <col min="13063" max="13063" width="7.7109375" style="87" customWidth="1"/>
    <col min="13064" max="13312" width="9.140625" style="87"/>
    <col min="13313" max="13313" width="11.7109375" style="87" customWidth="1"/>
    <col min="13314" max="13314" width="44.28515625" style="87" bestFit="1" customWidth="1"/>
    <col min="13315" max="13315" width="5.42578125" style="87" bestFit="1" customWidth="1"/>
    <col min="13316" max="13316" width="7.28515625" style="87" customWidth="1"/>
    <col min="13317" max="13317" width="7.85546875" style="87" customWidth="1"/>
    <col min="13318" max="13318" width="7.5703125" style="87" bestFit="1" customWidth="1"/>
    <col min="13319" max="13319" width="7.7109375" style="87" customWidth="1"/>
    <col min="13320" max="13568" width="9.140625" style="87"/>
    <col min="13569" max="13569" width="11.7109375" style="87" customWidth="1"/>
    <col min="13570" max="13570" width="44.28515625" style="87" bestFit="1" customWidth="1"/>
    <col min="13571" max="13571" width="5.42578125" style="87" bestFit="1" customWidth="1"/>
    <col min="13572" max="13572" width="7.28515625" style="87" customWidth="1"/>
    <col min="13573" max="13573" width="7.85546875" style="87" customWidth="1"/>
    <col min="13574" max="13574" width="7.5703125" style="87" bestFit="1" customWidth="1"/>
    <col min="13575" max="13575" width="7.7109375" style="87" customWidth="1"/>
    <col min="13576" max="13824" width="9.140625" style="87"/>
    <col min="13825" max="13825" width="11.7109375" style="87" customWidth="1"/>
    <col min="13826" max="13826" width="44.28515625" style="87" bestFit="1" customWidth="1"/>
    <col min="13827" max="13827" width="5.42578125" style="87" bestFit="1" customWidth="1"/>
    <col min="13828" max="13828" width="7.28515625" style="87" customWidth="1"/>
    <col min="13829" max="13829" width="7.85546875" style="87" customWidth="1"/>
    <col min="13830" max="13830" width="7.5703125" style="87" bestFit="1" customWidth="1"/>
    <col min="13831" max="13831" width="7.7109375" style="87" customWidth="1"/>
    <col min="13832" max="14080" width="9.140625" style="87"/>
    <col min="14081" max="14081" width="11.7109375" style="87" customWidth="1"/>
    <col min="14082" max="14082" width="44.28515625" style="87" bestFit="1" customWidth="1"/>
    <col min="14083" max="14083" width="5.42578125" style="87" bestFit="1" customWidth="1"/>
    <col min="14084" max="14084" width="7.28515625" style="87" customWidth="1"/>
    <col min="14085" max="14085" width="7.85546875" style="87" customWidth="1"/>
    <col min="14086" max="14086" width="7.5703125" style="87" bestFit="1" customWidth="1"/>
    <col min="14087" max="14087" width="7.7109375" style="87" customWidth="1"/>
    <col min="14088" max="14336" width="9.140625" style="87"/>
    <col min="14337" max="14337" width="11.7109375" style="87" customWidth="1"/>
    <col min="14338" max="14338" width="44.28515625" style="87" bestFit="1" customWidth="1"/>
    <col min="14339" max="14339" width="5.42578125" style="87" bestFit="1" customWidth="1"/>
    <col min="14340" max="14340" width="7.28515625" style="87" customWidth="1"/>
    <col min="14341" max="14341" width="7.85546875" style="87" customWidth="1"/>
    <col min="14342" max="14342" width="7.5703125" style="87" bestFit="1" customWidth="1"/>
    <col min="14343" max="14343" width="7.7109375" style="87" customWidth="1"/>
    <col min="14344" max="14592" width="9.140625" style="87"/>
    <col min="14593" max="14593" width="11.7109375" style="87" customWidth="1"/>
    <col min="14594" max="14594" width="44.28515625" style="87" bestFit="1" customWidth="1"/>
    <col min="14595" max="14595" width="5.42578125" style="87" bestFit="1" customWidth="1"/>
    <col min="14596" max="14596" width="7.28515625" style="87" customWidth="1"/>
    <col min="14597" max="14597" width="7.85546875" style="87" customWidth="1"/>
    <col min="14598" max="14598" width="7.5703125" style="87" bestFit="1" customWidth="1"/>
    <col min="14599" max="14599" width="7.7109375" style="87" customWidth="1"/>
    <col min="14600" max="14848" width="9.140625" style="87"/>
    <col min="14849" max="14849" width="11.7109375" style="87" customWidth="1"/>
    <col min="14850" max="14850" width="44.28515625" style="87" bestFit="1" customWidth="1"/>
    <col min="14851" max="14851" width="5.42578125" style="87" bestFit="1" customWidth="1"/>
    <col min="14852" max="14852" width="7.28515625" style="87" customWidth="1"/>
    <col min="14853" max="14853" width="7.85546875" style="87" customWidth="1"/>
    <col min="14854" max="14854" width="7.5703125" style="87" bestFit="1" customWidth="1"/>
    <col min="14855" max="14855" width="7.7109375" style="87" customWidth="1"/>
    <col min="14856" max="15104" width="9.140625" style="87"/>
    <col min="15105" max="15105" width="11.7109375" style="87" customWidth="1"/>
    <col min="15106" max="15106" width="44.28515625" style="87" bestFit="1" customWidth="1"/>
    <col min="15107" max="15107" width="5.42578125" style="87" bestFit="1" customWidth="1"/>
    <col min="15108" max="15108" width="7.28515625" style="87" customWidth="1"/>
    <col min="15109" max="15109" width="7.85546875" style="87" customWidth="1"/>
    <col min="15110" max="15110" width="7.5703125" style="87" bestFit="1" customWidth="1"/>
    <col min="15111" max="15111" width="7.7109375" style="87" customWidth="1"/>
    <col min="15112" max="15360" width="9.140625" style="87"/>
    <col min="15361" max="15361" width="11.7109375" style="87" customWidth="1"/>
    <col min="15362" max="15362" width="44.28515625" style="87" bestFit="1" customWidth="1"/>
    <col min="15363" max="15363" width="5.42578125" style="87" bestFit="1" customWidth="1"/>
    <col min="15364" max="15364" width="7.28515625" style="87" customWidth="1"/>
    <col min="15365" max="15365" width="7.85546875" style="87" customWidth="1"/>
    <col min="15366" max="15366" width="7.5703125" style="87" bestFit="1" customWidth="1"/>
    <col min="15367" max="15367" width="7.7109375" style="87" customWidth="1"/>
    <col min="15368" max="15616" width="9.140625" style="87"/>
    <col min="15617" max="15617" width="11.7109375" style="87" customWidth="1"/>
    <col min="15618" max="15618" width="44.28515625" style="87" bestFit="1" customWidth="1"/>
    <col min="15619" max="15619" width="5.42578125" style="87" bestFit="1" customWidth="1"/>
    <col min="15620" max="15620" width="7.28515625" style="87" customWidth="1"/>
    <col min="15621" max="15621" width="7.85546875" style="87" customWidth="1"/>
    <col min="15622" max="15622" width="7.5703125" style="87" bestFit="1" customWidth="1"/>
    <col min="15623" max="15623" width="7.7109375" style="87" customWidth="1"/>
    <col min="15624" max="15872" width="9.140625" style="87"/>
    <col min="15873" max="15873" width="11.7109375" style="87" customWidth="1"/>
    <col min="15874" max="15874" width="44.28515625" style="87" bestFit="1" customWidth="1"/>
    <col min="15875" max="15875" width="5.42578125" style="87" bestFit="1" customWidth="1"/>
    <col min="15876" max="15876" width="7.28515625" style="87" customWidth="1"/>
    <col min="15877" max="15877" width="7.85546875" style="87" customWidth="1"/>
    <col min="15878" max="15878" width="7.5703125" style="87" bestFit="1" customWidth="1"/>
    <col min="15879" max="15879" width="7.7109375" style="87" customWidth="1"/>
    <col min="15880" max="16128" width="9.140625" style="87"/>
    <col min="16129" max="16129" width="11.7109375" style="87" customWidth="1"/>
    <col min="16130" max="16130" width="44.28515625" style="87" bestFit="1" customWidth="1"/>
    <col min="16131" max="16131" width="5.42578125" style="87" bestFit="1" customWidth="1"/>
    <col min="16132" max="16132" width="7.28515625" style="87" customWidth="1"/>
    <col min="16133" max="16133" width="7.85546875" style="87" customWidth="1"/>
    <col min="16134" max="16134" width="7.5703125" style="87" bestFit="1" customWidth="1"/>
    <col min="16135" max="16135" width="7.7109375" style="87" customWidth="1"/>
    <col min="16136" max="16384" width="9.140625" style="87"/>
  </cols>
  <sheetData>
    <row r="1" spans="1:256" s="217" customFormat="1" ht="13.5" x14ac:dyDescent="0.25">
      <c r="A1" s="214"/>
      <c r="B1" s="215"/>
      <c r="C1" s="216"/>
      <c r="D1" s="215"/>
      <c r="E1" s="215"/>
      <c r="F1" s="215"/>
      <c r="G1" s="100" t="s">
        <v>36</v>
      </c>
      <c r="H1" s="7"/>
      <c r="I1" s="7"/>
      <c r="J1" s="7"/>
      <c r="K1" s="7"/>
      <c r="L1" s="7"/>
      <c r="M1" s="7"/>
      <c r="N1" s="7"/>
    </row>
    <row r="2" spans="1:256" customFormat="1" ht="13.5" customHeight="1" x14ac:dyDescent="0.35">
      <c r="A2" s="125"/>
      <c r="B2" s="126"/>
      <c r="C2" s="127"/>
      <c r="D2" s="126"/>
      <c r="E2" s="126"/>
      <c r="F2" s="126"/>
      <c r="G2" s="128"/>
      <c r="H2" s="1"/>
      <c r="I2" s="1"/>
      <c r="J2" s="1"/>
      <c r="K2" s="1"/>
      <c r="L2" s="1"/>
      <c r="M2" s="1"/>
      <c r="N2" s="1"/>
    </row>
    <row r="3" spans="1:256" s="1" customFormat="1" ht="18" x14ac:dyDescent="0.25">
      <c r="A3" s="1" t="s">
        <v>65</v>
      </c>
    </row>
    <row r="4" spans="1:256" s="1" customFormat="1" ht="11.25" customHeight="1" x14ac:dyDescent="0.25">
      <c r="A4" s="2"/>
      <c r="B4" s="3"/>
      <c r="C4" s="4"/>
      <c r="D4" s="5"/>
      <c r="E4" s="6"/>
      <c r="F4" s="6"/>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row>
    <row r="5" spans="1:256" s="92" customFormat="1" ht="13.5" x14ac:dyDescent="0.25">
      <c r="A5" s="92" t="s">
        <v>69</v>
      </c>
      <c r="C5" s="93"/>
      <c r="D5" s="94"/>
      <c r="E5" s="95"/>
      <c r="F5" s="33"/>
    </row>
    <row r="6" spans="1:256" s="92" customFormat="1" ht="13.5" x14ac:dyDescent="0.25">
      <c r="A6" s="92" t="s">
        <v>71</v>
      </c>
      <c r="C6" s="93"/>
      <c r="D6" s="94"/>
      <c r="E6" s="95"/>
      <c r="F6" s="33"/>
    </row>
    <row r="7" spans="1:256" s="92" customFormat="1" ht="13.5" x14ac:dyDescent="0.25">
      <c r="A7" s="92" t="s">
        <v>70</v>
      </c>
      <c r="C7" s="93"/>
      <c r="D7" s="94"/>
      <c r="E7" s="95"/>
      <c r="F7" s="33"/>
    </row>
    <row r="8" spans="1:256" s="16" customFormat="1" ht="13.5" x14ac:dyDescent="0.25">
      <c r="B8" s="30"/>
      <c r="C8" s="31"/>
      <c r="D8" s="32"/>
      <c r="E8" s="33"/>
      <c r="F8" s="33"/>
    </row>
    <row r="9" spans="1:256" s="16" customFormat="1" ht="13.5" x14ac:dyDescent="0.25">
      <c r="A9" s="34" t="s">
        <v>3</v>
      </c>
      <c r="B9" s="35"/>
      <c r="C9" s="36"/>
      <c r="D9" s="37"/>
      <c r="E9" s="38"/>
      <c r="F9" s="39"/>
      <c r="G9" s="14"/>
    </row>
    <row r="10" spans="1:256" s="16" customFormat="1" ht="13.5" x14ac:dyDescent="0.25">
      <c r="A10" s="40" t="s">
        <v>4</v>
      </c>
      <c r="B10" s="41"/>
      <c r="C10" s="19"/>
      <c r="D10" s="20"/>
      <c r="E10" s="21"/>
      <c r="F10" s="21"/>
      <c r="G10" s="22"/>
    </row>
    <row r="11" spans="1:256" s="16" customFormat="1" ht="13.5" x14ac:dyDescent="0.25">
      <c r="A11" s="40" t="s">
        <v>5</v>
      </c>
      <c r="B11" s="41" t="s">
        <v>66</v>
      </c>
      <c r="C11" s="19" t="s">
        <v>0</v>
      </c>
      <c r="D11" s="20">
        <f>+D30</f>
        <v>2</v>
      </c>
      <c r="E11" s="21">
        <v>0</v>
      </c>
      <c r="F11" s="21">
        <f>+D11*E11</f>
        <v>0</v>
      </c>
      <c r="G11" s="22"/>
    </row>
    <row r="12" spans="1:256" s="16" customFormat="1" ht="27" x14ac:dyDescent="0.25">
      <c r="A12" s="40" t="s">
        <v>38</v>
      </c>
      <c r="B12" s="18" t="s">
        <v>39</v>
      </c>
      <c r="C12" s="19" t="s">
        <v>0</v>
      </c>
      <c r="D12" s="20">
        <f>+D11</f>
        <v>2</v>
      </c>
      <c r="E12" s="21">
        <v>0</v>
      </c>
      <c r="F12" s="21">
        <f t="shared" ref="F12:F24" si="0">+D12*E12</f>
        <v>0</v>
      </c>
      <c r="G12" s="22"/>
    </row>
    <row r="13" spans="1:256" s="16" customFormat="1" ht="13.5" x14ac:dyDescent="0.25">
      <c r="A13" s="40" t="s">
        <v>7</v>
      </c>
      <c r="B13" s="41" t="s">
        <v>8</v>
      </c>
      <c r="C13" s="19" t="s">
        <v>0</v>
      </c>
      <c r="D13" s="20">
        <f>+D11</f>
        <v>2</v>
      </c>
      <c r="E13" s="21">
        <v>0</v>
      </c>
      <c r="F13" s="21">
        <f t="shared" si="0"/>
        <v>0</v>
      </c>
      <c r="G13" s="22"/>
    </row>
    <row r="14" spans="1:256" s="16" customFormat="1" ht="13.5" x14ac:dyDescent="0.25">
      <c r="A14" s="40" t="s">
        <v>9</v>
      </c>
      <c r="B14" s="41" t="s">
        <v>10</v>
      </c>
      <c r="C14" s="19" t="s">
        <v>0</v>
      </c>
      <c r="D14" s="20">
        <f>+D11</f>
        <v>2</v>
      </c>
      <c r="E14" s="21">
        <v>0</v>
      </c>
      <c r="F14" s="21">
        <f t="shared" si="0"/>
        <v>0</v>
      </c>
      <c r="G14" s="22"/>
    </row>
    <row r="15" spans="1:256" s="16" customFormat="1" ht="13.5" x14ac:dyDescent="0.25">
      <c r="A15" s="40" t="s">
        <v>40</v>
      </c>
      <c r="B15" s="41" t="s">
        <v>41</v>
      </c>
      <c r="C15" s="19" t="s">
        <v>42</v>
      </c>
      <c r="D15" s="99">
        <f>+D16/1000</f>
        <v>2.9999999999999997E-4</v>
      </c>
      <c r="E15" s="21">
        <v>0</v>
      </c>
      <c r="F15" s="21">
        <f t="shared" si="0"/>
        <v>0</v>
      </c>
      <c r="G15" s="22"/>
    </row>
    <row r="16" spans="1:256" s="16" customFormat="1" ht="13.5" x14ac:dyDescent="0.25">
      <c r="A16" s="40" t="s">
        <v>6</v>
      </c>
      <c r="B16" s="41" t="s">
        <v>43</v>
      </c>
      <c r="C16" s="19" t="s">
        <v>44</v>
      </c>
      <c r="D16" s="98">
        <f>+D13*0.01*15</f>
        <v>0.3</v>
      </c>
      <c r="E16" s="21">
        <v>0</v>
      </c>
      <c r="F16" s="21">
        <f t="shared" si="0"/>
        <v>0</v>
      </c>
      <c r="G16" s="22"/>
    </row>
    <row r="17" spans="1:7" s="16" customFormat="1" ht="13.5" x14ac:dyDescent="0.25">
      <c r="A17" s="40" t="s">
        <v>11</v>
      </c>
      <c r="B17" s="18" t="s">
        <v>12</v>
      </c>
      <c r="C17" s="19" t="s">
        <v>0</v>
      </c>
      <c r="D17" s="20">
        <f>+D14</f>
        <v>2</v>
      </c>
      <c r="E17" s="21">
        <v>0</v>
      </c>
      <c r="F17" s="21">
        <f>+D17*E17</f>
        <v>0</v>
      </c>
      <c r="G17" s="22"/>
    </row>
    <row r="18" spans="1:7" s="16" customFormat="1" ht="13.5" x14ac:dyDescent="0.25">
      <c r="A18" s="40" t="s">
        <v>6</v>
      </c>
      <c r="B18" s="41" t="s">
        <v>13</v>
      </c>
      <c r="C18" s="19" t="s">
        <v>14</v>
      </c>
      <c r="D18" s="20">
        <f>+D17</f>
        <v>2</v>
      </c>
      <c r="E18" s="21">
        <v>0</v>
      </c>
      <c r="F18" s="21">
        <f>+D18*E18</f>
        <v>0</v>
      </c>
      <c r="G18" s="22"/>
    </row>
    <row r="19" spans="1:7" s="16" customFormat="1" ht="40.5" x14ac:dyDescent="0.25">
      <c r="A19" s="40" t="s">
        <v>9</v>
      </c>
      <c r="B19" s="18" t="s">
        <v>68</v>
      </c>
      <c r="C19" s="19" t="s">
        <v>0</v>
      </c>
      <c r="D19" s="20">
        <f>+D11</f>
        <v>2</v>
      </c>
      <c r="E19" s="21">
        <v>0</v>
      </c>
      <c r="F19" s="21">
        <f t="shared" ref="F19" si="1">+D19*E19</f>
        <v>0</v>
      </c>
      <c r="G19" s="22"/>
    </row>
    <row r="20" spans="1:7" s="16" customFormat="1" ht="13.5" x14ac:dyDescent="0.25">
      <c r="A20" s="40" t="s">
        <v>15</v>
      </c>
      <c r="B20" s="18" t="s">
        <v>16</v>
      </c>
      <c r="C20" s="19" t="s">
        <v>0</v>
      </c>
      <c r="D20" s="20">
        <f>+D12</f>
        <v>2</v>
      </c>
      <c r="E20" s="21">
        <v>0</v>
      </c>
      <c r="F20" s="21">
        <f t="shared" si="0"/>
        <v>0</v>
      </c>
      <c r="G20" s="22"/>
    </row>
    <row r="21" spans="1:7" s="16" customFormat="1" ht="13.5" x14ac:dyDescent="0.25">
      <c r="A21" s="40" t="s">
        <v>6</v>
      </c>
      <c r="B21" s="41" t="s">
        <v>17</v>
      </c>
      <c r="C21" s="19" t="s">
        <v>1</v>
      </c>
      <c r="D21" s="42">
        <f>+D20*0.1</f>
        <v>0.2</v>
      </c>
      <c r="E21" s="21">
        <v>0</v>
      </c>
      <c r="F21" s="21">
        <f t="shared" si="0"/>
        <v>0</v>
      </c>
      <c r="G21" s="22"/>
    </row>
    <row r="22" spans="1:7" s="16" customFormat="1" ht="13.5" x14ac:dyDescent="0.25">
      <c r="A22" s="40" t="s">
        <v>18</v>
      </c>
      <c r="B22" s="18" t="s">
        <v>19</v>
      </c>
      <c r="C22" s="19" t="s">
        <v>1</v>
      </c>
      <c r="D22" s="42">
        <f>+D11*0.1</f>
        <v>0.2</v>
      </c>
      <c r="E22" s="21">
        <v>0</v>
      </c>
      <c r="F22" s="21">
        <f t="shared" si="0"/>
        <v>0</v>
      </c>
      <c r="G22" s="22"/>
    </row>
    <row r="23" spans="1:7" s="16" customFormat="1" ht="13.5" x14ac:dyDescent="0.25">
      <c r="A23" s="40" t="s">
        <v>20</v>
      </c>
      <c r="B23" s="18" t="s">
        <v>21</v>
      </c>
      <c r="C23" s="19" t="s">
        <v>1</v>
      </c>
      <c r="D23" s="42">
        <f>+D22</f>
        <v>0.2</v>
      </c>
      <c r="E23" s="21">
        <v>0</v>
      </c>
      <c r="F23" s="21">
        <f t="shared" si="0"/>
        <v>0</v>
      </c>
      <c r="G23" s="22"/>
    </row>
    <row r="24" spans="1:7" s="16" customFormat="1" ht="13.5" x14ac:dyDescent="0.25">
      <c r="A24" s="40" t="s">
        <v>22</v>
      </c>
      <c r="B24" s="18" t="s">
        <v>23</v>
      </c>
      <c r="C24" s="19" t="s">
        <v>1</v>
      </c>
      <c r="D24" s="42">
        <f>+D23*5</f>
        <v>1</v>
      </c>
      <c r="E24" s="21">
        <v>0</v>
      </c>
      <c r="F24" s="21">
        <f t="shared" si="0"/>
        <v>0</v>
      </c>
      <c r="G24" s="22"/>
    </row>
    <row r="25" spans="1:7" s="16" customFormat="1" ht="13.5" x14ac:dyDescent="0.25">
      <c r="A25" s="40" t="s">
        <v>2</v>
      </c>
      <c r="B25" s="41"/>
      <c r="C25" s="19"/>
      <c r="D25" s="42"/>
      <c r="E25" s="21"/>
      <c r="F25" s="21"/>
      <c r="G25" s="43">
        <f>SUM(F11:F24)</f>
        <v>0</v>
      </c>
    </row>
    <row r="26" spans="1:7" s="16" customFormat="1" ht="13.5" x14ac:dyDescent="0.25">
      <c r="A26" s="40"/>
      <c r="B26" s="41"/>
      <c r="C26" s="19"/>
      <c r="D26" s="42"/>
      <c r="E26" s="21"/>
      <c r="F26" s="21"/>
      <c r="G26" s="22"/>
    </row>
    <row r="27" spans="1:7" s="16" customFormat="1" ht="13.5" x14ac:dyDescent="0.25">
      <c r="A27" s="44" t="s">
        <v>24</v>
      </c>
      <c r="B27" s="41"/>
      <c r="C27" s="19"/>
      <c r="D27" s="42"/>
      <c r="E27" s="21"/>
      <c r="F27" s="21"/>
      <c r="G27" s="22"/>
    </row>
    <row r="28" spans="1:7" s="16" customFormat="1" ht="13.5" x14ac:dyDescent="0.25">
      <c r="A28" s="44" t="s">
        <v>25</v>
      </c>
      <c r="B28" s="41"/>
      <c r="C28" s="19"/>
      <c r="D28" s="42"/>
      <c r="E28" s="21"/>
      <c r="F28" s="21"/>
      <c r="G28" s="22"/>
    </row>
    <row r="29" spans="1:7" s="16" customFormat="1" ht="13.5" x14ac:dyDescent="0.25">
      <c r="A29" s="44"/>
      <c r="B29" s="41" t="s">
        <v>67</v>
      </c>
      <c r="C29" s="26" t="s">
        <v>0</v>
      </c>
      <c r="D29" s="46">
        <v>2</v>
      </c>
      <c r="E29" s="21">
        <v>0</v>
      </c>
      <c r="F29" s="21">
        <f t="shared" ref="F29" si="2">+D29*E29</f>
        <v>0</v>
      </c>
      <c r="G29" s="22"/>
    </row>
    <row r="30" spans="1:7" s="16" customFormat="1" ht="13.5" x14ac:dyDescent="0.25">
      <c r="A30" s="47" t="s">
        <v>2</v>
      </c>
      <c r="B30" s="48"/>
      <c r="C30" s="49"/>
      <c r="D30" s="50">
        <f>SUM(D29:D29)</f>
        <v>2</v>
      </c>
      <c r="E30" s="51"/>
      <c r="F30" s="51"/>
      <c r="G30" s="52">
        <f>SUM(F29:F29)</f>
        <v>0</v>
      </c>
    </row>
    <row r="31" spans="1:7" s="15" customFormat="1" ht="13.5" x14ac:dyDescent="0.25">
      <c r="C31" s="63"/>
      <c r="D31" s="64"/>
      <c r="E31" s="11"/>
      <c r="F31" s="11"/>
      <c r="G31" s="65"/>
    </row>
    <row r="32" spans="1:7" s="15" customFormat="1" ht="13.5" x14ac:dyDescent="0.25">
      <c r="A32" s="66"/>
      <c r="B32" s="67"/>
      <c r="C32" s="68"/>
      <c r="D32" s="69"/>
      <c r="E32" s="70"/>
      <c r="F32" s="70"/>
      <c r="G32" s="71"/>
    </row>
    <row r="33" spans="1:10" s="15" customFormat="1" ht="13.5" x14ac:dyDescent="0.25">
      <c r="A33" s="72" t="s">
        <v>35</v>
      </c>
      <c r="C33" s="63"/>
      <c r="D33" s="64"/>
      <c r="E33" s="11"/>
      <c r="F33" s="11"/>
      <c r="G33" s="73"/>
    </row>
    <row r="34" spans="1:10" s="15" customFormat="1" ht="3.75" customHeight="1" x14ac:dyDescent="0.25">
      <c r="A34" s="72"/>
      <c r="C34" s="63"/>
      <c r="D34" s="64"/>
      <c r="E34" s="11"/>
      <c r="F34" s="11"/>
      <c r="G34" s="73"/>
    </row>
    <row r="35" spans="1:10" s="15" customFormat="1" ht="13.5" x14ac:dyDescent="0.25">
      <c r="A35" s="74" t="str">
        <f>+A9</f>
        <v>Výsadba stromů - práce a pomocný materiál</v>
      </c>
      <c r="C35" s="63"/>
      <c r="D35" s="64"/>
      <c r="E35" s="11"/>
      <c r="F35" s="11"/>
      <c r="G35" s="75">
        <f>+G25</f>
        <v>0</v>
      </c>
    </row>
    <row r="36" spans="1:10" s="15" customFormat="1" ht="13.5" x14ac:dyDescent="0.25">
      <c r="A36" s="74" t="str">
        <f>+A27</f>
        <v>Výsadbový materiál</v>
      </c>
      <c r="C36" s="63"/>
      <c r="D36" s="64"/>
      <c r="E36" s="11"/>
      <c r="F36" s="11"/>
      <c r="G36" s="75">
        <f>+G30</f>
        <v>0</v>
      </c>
    </row>
    <row r="37" spans="1:10" s="15" customFormat="1" ht="13.5" x14ac:dyDescent="0.25">
      <c r="A37" s="76"/>
      <c r="B37" s="77"/>
      <c r="C37" s="78"/>
      <c r="D37" s="79"/>
      <c r="E37" s="80"/>
      <c r="F37" s="80"/>
      <c r="G37" s="81"/>
    </row>
    <row r="38" spans="1:10" s="15" customFormat="1" ht="13.5" x14ac:dyDescent="0.25">
      <c r="A38" s="74"/>
      <c r="C38" s="63"/>
      <c r="D38" s="64"/>
      <c r="E38" s="11"/>
      <c r="F38" s="11"/>
      <c r="G38" s="73"/>
    </row>
    <row r="39" spans="1:10" s="65" customFormat="1" ht="13.5" x14ac:dyDescent="0.25">
      <c r="A39" s="72" t="s">
        <v>77</v>
      </c>
      <c r="C39" s="82"/>
      <c r="D39" s="83"/>
      <c r="E39" s="84"/>
      <c r="F39" s="84"/>
      <c r="G39" s="75">
        <f>SUM(G35:G38)</f>
        <v>0</v>
      </c>
      <c r="J39" s="15"/>
    </row>
    <row r="40" spans="1:10" s="15" customFormat="1" ht="13.5" x14ac:dyDescent="0.25">
      <c r="A40" s="76"/>
      <c r="B40" s="77"/>
      <c r="C40" s="78"/>
      <c r="D40" s="79"/>
      <c r="E40" s="80"/>
      <c r="F40" s="80"/>
      <c r="G40" s="85"/>
    </row>
    <row r="41" spans="1:10" s="15" customFormat="1" ht="13.5" x14ac:dyDescent="0.25">
      <c r="C41" s="63"/>
      <c r="D41" s="64"/>
      <c r="E41" s="11"/>
      <c r="F41" s="11"/>
      <c r="G41" s="65"/>
    </row>
    <row r="42" spans="1:10" s="8" customFormat="1" ht="13.5" x14ac:dyDescent="0.25">
      <c r="C42" s="9"/>
      <c r="D42" s="86"/>
      <c r="E42" s="10"/>
      <c r="F42" s="10"/>
      <c r="G42" s="7"/>
    </row>
    <row r="43" spans="1:10" s="8" customFormat="1" ht="13.5" x14ac:dyDescent="0.25">
      <c r="C43" s="9"/>
      <c r="D43" s="86"/>
      <c r="E43" s="10"/>
      <c r="F43" s="10"/>
      <c r="G43" s="7"/>
    </row>
    <row r="44" spans="1:10" s="8" customFormat="1" ht="13.5" x14ac:dyDescent="0.25">
      <c r="C44" s="9"/>
      <c r="D44" s="86"/>
      <c r="E44" s="10"/>
      <c r="F44" s="10"/>
      <c r="G44" s="7"/>
    </row>
    <row r="45" spans="1:10" s="8" customFormat="1" ht="13.5" x14ac:dyDescent="0.25">
      <c r="C45" s="9"/>
      <c r="D45" s="86"/>
      <c r="E45" s="10"/>
      <c r="F45" s="10"/>
      <c r="G45" s="7"/>
    </row>
    <row r="46" spans="1:10" s="8" customFormat="1" ht="13.5" x14ac:dyDescent="0.25">
      <c r="C46" s="9"/>
      <c r="D46" s="86"/>
      <c r="E46" s="10"/>
      <c r="F46" s="10"/>
      <c r="G46" s="7"/>
    </row>
    <row r="47" spans="1:10" s="8" customFormat="1" ht="13.5" x14ac:dyDescent="0.25">
      <c r="C47" s="9"/>
      <c r="D47" s="86"/>
      <c r="E47" s="10"/>
      <c r="F47" s="10"/>
      <c r="G47" s="7"/>
    </row>
    <row r="48" spans="1:10" s="8" customFormat="1" ht="13.5" x14ac:dyDescent="0.25">
      <c r="C48" s="9"/>
      <c r="D48" s="86"/>
      <c r="E48" s="10"/>
      <c r="F48" s="10"/>
      <c r="G48" s="7"/>
    </row>
    <row r="49" spans="3:7" s="8" customFormat="1" ht="13.5" x14ac:dyDescent="0.25">
      <c r="C49" s="9"/>
      <c r="D49" s="86"/>
      <c r="E49" s="10"/>
      <c r="F49" s="10"/>
      <c r="G49" s="7"/>
    </row>
    <row r="50" spans="3:7" s="8" customFormat="1" ht="13.5" x14ac:dyDescent="0.25">
      <c r="C50" s="9"/>
      <c r="D50" s="86"/>
      <c r="E50" s="10"/>
      <c r="F50" s="10"/>
      <c r="G50" s="7"/>
    </row>
    <row r="51" spans="3:7" s="8" customFormat="1" ht="13.5" x14ac:dyDescent="0.25">
      <c r="C51" s="9"/>
      <c r="D51" s="86"/>
      <c r="E51" s="10"/>
      <c r="F51" s="10"/>
      <c r="G51" s="7"/>
    </row>
    <row r="52" spans="3:7" s="8" customFormat="1" ht="13.5" x14ac:dyDescent="0.25">
      <c r="C52" s="9"/>
      <c r="D52" s="86"/>
      <c r="E52" s="10"/>
      <c r="F52" s="10"/>
      <c r="G52" s="7"/>
    </row>
    <row r="53" spans="3:7" s="8" customFormat="1" ht="13.5" x14ac:dyDescent="0.25">
      <c r="C53" s="9"/>
      <c r="D53" s="86"/>
      <c r="E53" s="10"/>
      <c r="F53" s="10"/>
      <c r="G53" s="7"/>
    </row>
    <row r="54" spans="3:7" s="8" customFormat="1" ht="13.5" x14ac:dyDescent="0.25">
      <c r="C54" s="9"/>
      <c r="D54" s="86"/>
      <c r="E54" s="10"/>
      <c r="F54" s="10"/>
      <c r="G54" s="7"/>
    </row>
    <row r="55" spans="3:7" s="8" customFormat="1" ht="13.5" x14ac:dyDescent="0.25">
      <c r="C55" s="9"/>
      <c r="D55" s="86"/>
      <c r="E55" s="10"/>
      <c r="F55" s="10"/>
      <c r="G55" s="7"/>
    </row>
    <row r="56" spans="3:7" s="8" customFormat="1" ht="13.5" x14ac:dyDescent="0.25">
      <c r="C56" s="9"/>
      <c r="D56" s="86"/>
      <c r="E56" s="10"/>
      <c r="F56" s="10"/>
      <c r="G56" s="7"/>
    </row>
    <row r="57" spans="3:7" s="8" customFormat="1" ht="13.5" x14ac:dyDescent="0.25">
      <c r="C57" s="9"/>
      <c r="D57" s="86"/>
      <c r="E57" s="10"/>
      <c r="F57" s="10"/>
      <c r="G57" s="7"/>
    </row>
    <row r="58" spans="3:7" s="8" customFormat="1" ht="13.5" x14ac:dyDescent="0.25">
      <c r="C58" s="9"/>
      <c r="D58" s="86"/>
      <c r="E58" s="10"/>
      <c r="F58" s="10"/>
      <c r="G58" s="7"/>
    </row>
    <row r="59" spans="3:7" s="8" customFormat="1" ht="13.5" x14ac:dyDescent="0.25">
      <c r="C59" s="9"/>
      <c r="D59" s="86"/>
      <c r="E59" s="10"/>
      <c r="F59" s="10"/>
      <c r="G59" s="7"/>
    </row>
    <row r="60" spans="3:7" s="8" customFormat="1" ht="13.5" x14ac:dyDescent="0.25">
      <c r="C60" s="9"/>
      <c r="D60" s="86"/>
      <c r="E60" s="10"/>
      <c r="F60" s="10"/>
      <c r="G60" s="7"/>
    </row>
    <row r="61" spans="3:7" s="8" customFormat="1" ht="13.5" x14ac:dyDescent="0.25">
      <c r="C61" s="9"/>
      <c r="D61" s="86"/>
      <c r="E61" s="10"/>
      <c r="F61" s="10"/>
      <c r="G61" s="7"/>
    </row>
    <row r="62" spans="3:7" s="8" customFormat="1" ht="13.5" x14ac:dyDescent="0.25">
      <c r="C62" s="9"/>
      <c r="D62" s="86"/>
      <c r="E62" s="10"/>
      <c r="F62" s="10"/>
      <c r="G62" s="7"/>
    </row>
    <row r="63" spans="3:7" s="8" customFormat="1" ht="13.5" x14ac:dyDescent="0.25">
      <c r="C63" s="9"/>
      <c r="D63" s="86"/>
      <c r="E63" s="10"/>
      <c r="F63" s="10"/>
      <c r="G63" s="7"/>
    </row>
    <row r="64" spans="3:7" s="8" customFormat="1" ht="13.5" x14ac:dyDescent="0.25">
      <c r="C64" s="9"/>
      <c r="D64" s="86"/>
      <c r="E64" s="10"/>
      <c r="F64" s="10"/>
      <c r="G64" s="7"/>
    </row>
    <row r="65" spans="3:7" s="8" customFormat="1" ht="13.5" x14ac:dyDescent="0.25">
      <c r="C65" s="9"/>
      <c r="D65" s="86"/>
      <c r="E65" s="10"/>
      <c r="F65" s="10"/>
      <c r="G65" s="7"/>
    </row>
    <row r="66" spans="3:7" s="8" customFormat="1" ht="13.5" x14ac:dyDescent="0.25">
      <c r="C66" s="9"/>
      <c r="D66" s="86"/>
      <c r="E66" s="10"/>
      <c r="F66" s="10"/>
      <c r="G66" s="7"/>
    </row>
    <row r="67" spans="3:7" s="8" customFormat="1" ht="13.5" x14ac:dyDescent="0.25">
      <c r="C67" s="9"/>
      <c r="D67" s="86"/>
      <c r="E67" s="10"/>
      <c r="F67" s="10"/>
      <c r="G67" s="7"/>
    </row>
    <row r="68" spans="3:7" s="8" customFormat="1" ht="13.5" x14ac:dyDescent="0.25">
      <c r="C68" s="9"/>
      <c r="D68" s="86"/>
      <c r="E68" s="10"/>
      <c r="F68" s="10"/>
      <c r="G68" s="7"/>
    </row>
    <row r="69" spans="3:7" s="8" customFormat="1" ht="13.5" x14ac:dyDescent="0.25">
      <c r="C69" s="9"/>
      <c r="D69" s="86"/>
      <c r="E69" s="10"/>
      <c r="F69" s="10"/>
      <c r="G69" s="7"/>
    </row>
    <row r="70" spans="3:7" s="8" customFormat="1" ht="13.5" x14ac:dyDescent="0.25">
      <c r="C70" s="9"/>
      <c r="D70" s="86"/>
      <c r="E70" s="10"/>
      <c r="F70" s="10"/>
      <c r="G70" s="7"/>
    </row>
    <row r="71" spans="3:7" s="8" customFormat="1" ht="13.5" x14ac:dyDescent="0.25">
      <c r="C71" s="9"/>
      <c r="D71" s="86"/>
      <c r="E71" s="10"/>
      <c r="F71" s="10"/>
      <c r="G71" s="7"/>
    </row>
    <row r="72" spans="3:7" s="8" customFormat="1" ht="13.5" x14ac:dyDescent="0.25">
      <c r="C72" s="9"/>
      <c r="D72" s="86"/>
      <c r="E72" s="10"/>
      <c r="F72" s="10"/>
      <c r="G72" s="7"/>
    </row>
    <row r="73" spans="3:7" s="8" customFormat="1" ht="13.5" x14ac:dyDescent="0.25">
      <c r="C73" s="9"/>
      <c r="D73" s="86"/>
      <c r="E73" s="10"/>
      <c r="F73" s="10"/>
      <c r="G73" s="7"/>
    </row>
    <row r="74" spans="3:7" s="8" customFormat="1" ht="13.5" x14ac:dyDescent="0.25">
      <c r="C74" s="9"/>
      <c r="D74" s="86"/>
      <c r="E74" s="10"/>
      <c r="F74" s="10"/>
      <c r="G74" s="7"/>
    </row>
    <row r="75" spans="3:7" s="8" customFormat="1" ht="13.5" x14ac:dyDescent="0.25">
      <c r="C75" s="9"/>
      <c r="D75" s="86"/>
      <c r="E75" s="10"/>
      <c r="F75" s="10"/>
      <c r="G75" s="7"/>
    </row>
    <row r="76" spans="3:7" s="8" customFormat="1" ht="13.5" x14ac:dyDescent="0.25">
      <c r="C76" s="9"/>
      <c r="D76" s="86"/>
      <c r="E76" s="10"/>
      <c r="F76" s="10"/>
      <c r="G76" s="7"/>
    </row>
    <row r="77" spans="3:7" s="8" customFormat="1" ht="13.5" x14ac:dyDescent="0.25">
      <c r="C77" s="9"/>
      <c r="D77" s="86"/>
      <c r="E77" s="10"/>
      <c r="F77" s="10"/>
      <c r="G77" s="7"/>
    </row>
    <row r="78" spans="3:7" s="8" customFormat="1" ht="13.5" x14ac:dyDescent="0.25">
      <c r="C78" s="9"/>
      <c r="D78" s="86"/>
      <c r="E78" s="10"/>
      <c r="F78" s="10"/>
      <c r="G78" s="7"/>
    </row>
    <row r="79" spans="3:7" s="8" customFormat="1" ht="13.5" x14ac:dyDescent="0.25">
      <c r="C79" s="9"/>
      <c r="D79" s="86"/>
      <c r="E79" s="10"/>
      <c r="F79" s="10"/>
      <c r="G79" s="7"/>
    </row>
    <row r="80" spans="3:7" s="8" customFormat="1" ht="13.5" x14ac:dyDescent="0.25">
      <c r="C80" s="9"/>
      <c r="D80" s="86"/>
      <c r="E80" s="10"/>
      <c r="F80" s="10"/>
      <c r="G80" s="7"/>
    </row>
    <row r="81" spans="3:7" s="8" customFormat="1" ht="13.5" x14ac:dyDescent="0.25">
      <c r="C81" s="9"/>
      <c r="D81" s="86"/>
      <c r="E81" s="10"/>
      <c r="F81" s="10"/>
      <c r="G81" s="7"/>
    </row>
    <row r="82" spans="3:7" s="8" customFormat="1" ht="13.5" x14ac:dyDescent="0.25">
      <c r="C82" s="9"/>
      <c r="D82" s="86"/>
      <c r="E82" s="10"/>
      <c r="F82" s="10"/>
      <c r="G82" s="7"/>
    </row>
    <row r="83" spans="3:7" s="8" customFormat="1" ht="13.5" x14ac:dyDescent="0.25">
      <c r="C83" s="9"/>
      <c r="D83" s="86"/>
      <c r="E83" s="10"/>
      <c r="F83" s="10"/>
      <c r="G83" s="7"/>
    </row>
    <row r="84" spans="3:7" s="8" customFormat="1" ht="13.5" x14ac:dyDescent="0.25">
      <c r="C84" s="9"/>
      <c r="D84" s="86"/>
      <c r="E84" s="10"/>
      <c r="F84" s="10"/>
      <c r="G84" s="7"/>
    </row>
    <row r="85" spans="3:7" s="8" customFormat="1" ht="13.5" x14ac:dyDescent="0.25">
      <c r="C85" s="9"/>
      <c r="D85" s="86"/>
      <c r="E85" s="10"/>
      <c r="F85" s="10"/>
      <c r="G85" s="7"/>
    </row>
    <row r="86" spans="3:7" s="8" customFormat="1" ht="13.5" x14ac:dyDescent="0.25">
      <c r="C86" s="9"/>
      <c r="D86" s="86"/>
      <c r="E86" s="10"/>
      <c r="F86" s="10"/>
      <c r="G86" s="7"/>
    </row>
    <row r="87" spans="3:7" s="8" customFormat="1" ht="13.5" x14ac:dyDescent="0.25">
      <c r="C87" s="9"/>
      <c r="D87" s="86"/>
      <c r="E87" s="10"/>
      <c r="F87" s="10"/>
      <c r="G87" s="7"/>
    </row>
    <row r="88" spans="3:7" s="8" customFormat="1" ht="13.5" x14ac:dyDescent="0.25">
      <c r="C88" s="9"/>
      <c r="D88" s="86"/>
      <c r="E88" s="10"/>
      <c r="F88" s="10"/>
      <c r="G88" s="7"/>
    </row>
    <row r="89" spans="3:7" s="8" customFormat="1" ht="13.5" x14ac:dyDescent="0.25">
      <c r="C89" s="9"/>
      <c r="D89" s="86"/>
      <c r="E89" s="10"/>
      <c r="F89" s="10"/>
      <c r="G89" s="7"/>
    </row>
    <row r="90" spans="3:7" s="8" customFormat="1" ht="13.5" x14ac:dyDescent="0.25">
      <c r="C90" s="9"/>
      <c r="D90" s="86"/>
      <c r="E90" s="10"/>
      <c r="F90" s="10"/>
      <c r="G90" s="7"/>
    </row>
    <row r="91" spans="3:7" s="8" customFormat="1" ht="13.5" x14ac:dyDescent="0.25">
      <c r="C91" s="9"/>
      <c r="D91" s="86"/>
      <c r="E91" s="10"/>
      <c r="F91" s="10"/>
      <c r="G91" s="7"/>
    </row>
    <row r="92" spans="3:7" s="8" customFormat="1" ht="13.5" x14ac:dyDescent="0.25">
      <c r="C92" s="9"/>
      <c r="D92" s="86"/>
      <c r="E92" s="10"/>
      <c r="F92" s="10"/>
      <c r="G92" s="7"/>
    </row>
    <row r="93" spans="3:7" s="8" customFormat="1" ht="13.5" x14ac:dyDescent="0.25">
      <c r="C93" s="9"/>
      <c r="D93" s="86"/>
      <c r="E93" s="10"/>
      <c r="F93" s="10"/>
      <c r="G93" s="7"/>
    </row>
    <row r="94" spans="3:7" s="8" customFormat="1" ht="13.5" x14ac:dyDescent="0.25">
      <c r="C94" s="9"/>
      <c r="D94" s="86"/>
      <c r="E94" s="10"/>
      <c r="F94" s="10"/>
      <c r="G94" s="7"/>
    </row>
    <row r="95" spans="3:7" s="8" customFormat="1" ht="13.5" x14ac:dyDescent="0.25">
      <c r="C95" s="9"/>
      <c r="D95" s="86"/>
      <c r="E95" s="10"/>
      <c r="F95" s="10"/>
      <c r="G95" s="7"/>
    </row>
    <row r="96" spans="3:7" s="8" customFormat="1" ht="13.5" x14ac:dyDescent="0.25">
      <c r="C96" s="9"/>
      <c r="D96" s="86"/>
      <c r="E96" s="10"/>
      <c r="F96" s="10"/>
      <c r="G96" s="7"/>
    </row>
    <row r="97" spans="3:7" s="8" customFormat="1" ht="13.5" x14ac:dyDescent="0.25">
      <c r="C97" s="9"/>
      <c r="D97" s="86"/>
      <c r="E97" s="10"/>
      <c r="F97" s="10"/>
      <c r="G97" s="7"/>
    </row>
    <row r="98" spans="3:7" s="8" customFormat="1" ht="13.5" x14ac:dyDescent="0.25">
      <c r="C98" s="9"/>
      <c r="D98" s="86"/>
      <c r="E98" s="10"/>
      <c r="F98" s="10"/>
      <c r="G98" s="7"/>
    </row>
    <row r="99" spans="3:7" s="8" customFormat="1" ht="13.5" x14ac:dyDescent="0.25">
      <c r="C99" s="9"/>
      <c r="D99" s="86"/>
      <c r="E99" s="10"/>
      <c r="F99" s="10"/>
      <c r="G99" s="7"/>
    </row>
    <row r="100" spans="3:7" s="8" customFormat="1" ht="13.5" x14ac:dyDescent="0.25">
      <c r="C100" s="9"/>
      <c r="D100" s="86"/>
      <c r="E100" s="10"/>
      <c r="F100" s="10"/>
      <c r="G100" s="7"/>
    </row>
    <row r="101" spans="3:7" s="8" customFormat="1" ht="13.5" x14ac:dyDescent="0.25">
      <c r="C101" s="9"/>
      <c r="D101" s="86"/>
      <c r="E101" s="10"/>
      <c r="F101" s="10"/>
      <c r="G101" s="7"/>
    </row>
    <row r="102" spans="3:7" s="8" customFormat="1" ht="13.5" x14ac:dyDescent="0.25">
      <c r="C102" s="9"/>
      <c r="D102" s="86"/>
      <c r="E102" s="10"/>
      <c r="F102" s="10"/>
      <c r="G102" s="7"/>
    </row>
    <row r="103" spans="3:7" s="8" customFormat="1" ht="13.5" x14ac:dyDescent="0.25">
      <c r="C103" s="9"/>
      <c r="D103" s="86"/>
      <c r="E103" s="10"/>
      <c r="F103" s="10"/>
      <c r="G103" s="7"/>
    </row>
    <row r="104" spans="3:7" s="8" customFormat="1" ht="13.5" x14ac:dyDescent="0.25">
      <c r="C104" s="9"/>
      <c r="D104" s="86"/>
      <c r="E104" s="10"/>
      <c r="F104" s="10"/>
      <c r="G104" s="7"/>
    </row>
    <row r="105" spans="3:7" s="8" customFormat="1" ht="13.5" x14ac:dyDescent="0.25">
      <c r="C105" s="9"/>
      <c r="D105" s="86"/>
      <c r="E105" s="10"/>
      <c r="F105" s="10"/>
      <c r="G105" s="7"/>
    </row>
    <row r="106" spans="3:7" s="8" customFormat="1" ht="13.5" x14ac:dyDescent="0.25">
      <c r="C106" s="9"/>
      <c r="D106" s="86"/>
      <c r="E106" s="10"/>
      <c r="F106" s="10"/>
      <c r="G106" s="7"/>
    </row>
    <row r="107" spans="3:7" s="8" customFormat="1" ht="13.5" x14ac:dyDescent="0.25">
      <c r="C107" s="9"/>
      <c r="D107" s="86"/>
      <c r="E107" s="10"/>
      <c r="F107" s="10"/>
      <c r="G107" s="7"/>
    </row>
    <row r="108" spans="3:7" s="8" customFormat="1" ht="13.5" x14ac:dyDescent="0.25">
      <c r="C108" s="9"/>
      <c r="D108" s="86"/>
      <c r="E108" s="10"/>
      <c r="F108" s="10"/>
      <c r="G108" s="7"/>
    </row>
    <row r="109" spans="3:7" s="8" customFormat="1" ht="13.5" x14ac:dyDescent="0.25">
      <c r="C109" s="9"/>
      <c r="D109" s="86"/>
      <c r="E109" s="10"/>
      <c r="F109" s="10"/>
      <c r="G109" s="7"/>
    </row>
    <row r="110" spans="3:7" s="8" customFormat="1" ht="13.5" x14ac:dyDescent="0.25">
      <c r="C110" s="9"/>
      <c r="D110" s="86"/>
      <c r="E110" s="10"/>
      <c r="F110" s="10"/>
      <c r="G110" s="7"/>
    </row>
    <row r="111" spans="3:7" s="8" customFormat="1" ht="13.5" x14ac:dyDescent="0.25">
      <c r="C111" s="9"/>
      <c r="D111" s="86"/>
      <c r="E111" s="10"/>
      <c r="F111" s="10"/>
      <c r="G111" s="7"/>
    </row>
    <row r="112" spans="3:7" s="8" customFormat="1" ht="13.5" x14ac:dyDescent="0.25">
      <c r="C112" s="9"/>
      <c r="D112" s="86"/>
      <c r="E112" s="10"/>
      <c r="F112" s="10"/>
      <c r="G112" s="7"/>
    </row>
    <row r="113" spans="3:7" s="8" customFormat="1" ht="13.5" x14ac:dyDescent="0.25">
      <c r="C113" s="9"/>
      <c r="D113" s="86"/>
      <c r="E113" s="10"/>
      <c r="F113" s="10"/>
      <c r="G113" s="7"/>
    </row>
    <row r="114" spans="3:7" s="8" customFormat="1" ht="13.5" x14ac:dyDescent="0.25">
      <c r="C114" s="9"/>
      <c r="D114" s="86"/>
      <c r="E114" s="10"/>
      <c r="F114" s="10"/>
      <c r="G114" s="7"/>
    </row>
    <row r="115" spans="3:7" s="8" customFormat="1" ht="13.5" x14ac:dyDescent="0.25">
      <c r="C115" s="9"/>
      <c r="D115" s="86"/>
      <c r="E115" s="10"/>
      <c r="F115" s="10"/>
      <c r="G115" s="7"/>
    </row>
    <row r="116" spans="3:7" s="8" customFormat="1" ht="13.5" x14ac:dyDescent="0.25">
      <c r="C116" s="9"/>
      <c r="D116" s="86"/>
      <c r="E116" s="10"/>
      <c r="F116" s="10"/>
      <c r="G116" s="7"/>
    </row>
    <row r="117" spans="3:7" s="8" customFormat="1" ht="13.5" x14ac:dyDescent="0.25">
      <c r="C117" s="9"/>
      <c r="D117" s="86"/>
      <c r="E117" s="10"/>
      <c r="F117" s="10"/>
      <c r="G117" s="7"/>
    </row>
    <row r="118" spans="3:7" s="8" customFormat="1" ht="13.5" x14ac:dyDescent="0.25">
      <c r="C118" s="9"/>
      <c r="D118" s="86"/>
      <c r="E118" s="10"/>
      <c r="F118" s="10"/>
      <c r="G118" s="7"/>
    </row>
    <row r="119" spans="3:7" s="8" customFormat="1" ht="13.5" x14ac:dyDescent="0.25">
      <c r="C119" s="9"/>
      <c r="D119" s="86"/>
      <c r="E119" s="10"/>
      <c r="F119" s="10"/>
      <c r="G119" s="7"/>
    </row>
    <row r="120" spans="3:7" s="8" customFormat="1" ht="13.5" x14ac:dyDescent="0.25">
      <c r="C120" s="9"/>
      <c r="D120" s="86"/>
      <c r="E120" s="10"/>
      <c r="F120" s="10"/>
      <c r="G120" s="7"/>
    </row>
    <row r="121" spans="3:7" s="8" customFormat="1" ht="13.5" x14ac:dyDescent="0.25">
      <c r="C121" s="9"/>
      <c r="D121" s="86"/>
      <c r="E121" s="10"/>
      <c r="F121" s="10"/>
      <c r="G121" s="7"/>
    </row>
    <row r="122" spans="3:7" s="8" customFormat="1" ht="13.5" x14ac:dyDescent="0.25">
      <c r="C122" s="9"/>
      <c r="D122" s="86"/>
      <c r="E122" s="10"/>
      <c r="F122" s="10"/>
      <c r="G122" s="7"/>
    </row>
    <row r="123" spans="3:7" s="8" customFormat="1" ht="13.5" x14ac:dyDescent="0.25">
      <c r="C123" s="9"/>
      <c r="D123" s="86"/>
      <c r="E123" s="10"/>
      <c r="F123" s="10"/>
      <c r="G123" s="7"/>
    </row>
    <row r="124" spans="3:7" s="8" customFormat="1" ht="13.5" x14ac:dyDescent="0.25">
      <c r="C124" s="9"/>
      <c r="D124" s="86"/>
      <c r="E124" s="10"/>
      <c r="F124" s="10"/>
      <c r="G124" s="7"/>
    </row>
    <row r="125" spans="3:7" s="8" customFormat="1" ht="13.5" x14ac:dyDescent="0.25">
      <c r="C125" s="9"/>
      <c r="D125" s="86"/>
      <c r="E125" s="10"/>
      <c r="F125" s="10"/>
      <c r="G125" s="7"/>
    </row>
    <row r="126" spans="3:7" s="8" customFormat="1" ht="13.5" x14ac:dyDescent="0.25">
      <c r="C126" s="9"/>
      <c r="D126" s="86"/>
      <c r="E126" s="10"/>
      <c r="F126" s="10"/>
      <c r="G126" s="7"/>
    </row>
    <row r="127" spans="3:7" s="8" customFormat="1" ht="13.5" x14ac:dyDescent="0.25">
      <c r="C127" s="9"/>
      <c r="D127" s="86"/>
      <c r="E127" s="10"/>
      <c r="F127" s="10"/>
      <c r="G127" s="7"/>
    </row>
    <row r="128" spans="3:7" s="8" customFormat="1" ht="13.5" x14ac:dyDescent="0.25">
      <c r="C128" s="9"/>
      <c r="D128" s="86"/>
      <c r="E128" s="10"/>
      <c r="F128" s="10"/>
      <c r="G128" s="7"/>
    </row>
    <row r="129" spans="3:7" s="8" customFormat="1" ht="13.5" x14ac:dyDescent="0.25">
      <c r="C129" s="9"/>
      <c r="D129" s="86"/>
      <c r="E129" s="10"/>
      <c r="F129" s="10"/>
      <c r="G129" s="7"/>
    </row>
    <row r="130" spans="3:7" s="8" customFormat="1" ht="13.5" x14ac:dyDescent="0.25">
      <c r="C130" s="9"/>
      <c r="D130" s="86"/>
      <c r="E130" s="10"/>
      <c r="F130" s="10"/>
      <c r="G130" s="7"/>
    </row>
    <row r="131" spans="3:7" s="8" customFormat="1" ht="13.5" x14ac:dyDescent="0.25">
      <c r="C131" s="9"/>
      <c r="D131" s="86"/>
      <c r="E131" s="10"/>
      <c r="F131" s="10"/>
      <c r="G131" s="7"/>
    </row>
    <row r="132" spans="3:7" s="8" customFormat="1" ht="13.5" x14ac:dyDescent="0.25">
      <c r="C132" s="9"/>
      <c r="D132" s="86"/>
      <c r="E132" s="10"/>
      <c r="F132" s="10"/>
      <c r="G132" s="7"/>
    </row>
    <row r="133" spans="3:7" s="8" customFormat="1" ht="13.5" x14ac:dyDescent="0.25">
      <c r="C133" s="9"/>
      <c r="D133" s="86"/>
      <c r="E133" s="10"/>
      <c r="F133" s="10"/>
      <c r="G133" s="7"/>
    </row>
    <row r="134" spans="3:7" s="8" customFormat="1" ht="13.5" x14ac:dyDescent="0.25">
      <c r="C134" s="9"/>
      <c r="D134" s="86"/>
      <c r="E134" s="10"/>
      <c r="F134" s="10"/>
      <c r="G134" s="7"/>
    </row>
    <row r="135" spans="3:7" s="8" customFormat="1" ht="13.5" x14ac:dyDescent="0.25">
      <c r="C135" s="9"/>
      <c r="D135" s="86"/>
      <c r="E135" s="10"/>
      <c r="F135" s="10"/>
      <c r="G135" s="7"/>
    </row>
    <row r="136" spans="3:7" s="8" customFormat="1" ht="13.5" x14ac:dyDescent="0.25">
      <c r="C136" s="9"/>
      <c r="D136" s="86"/>
      <c r="E136" s="10"/>
      <c r="F136" s="10"/>
      <c r="G136" s="7"/>
    </row>
    <row r="137" spans="3:7" s="8" customFormat="1" ht="13.5" x14ac:dyDescent="0.25">
      <c r="C137" s="9"/>
      <c r="D137" s="86"/>
      <c r="E137" s="10"/>
      <c r="F137" s="10"/>
      <c r="G137" s="7"/>
    </row>
    <row r="138" spans="3:7" s="8" customFormat="1" ht="13.5" x14ac:dyDescent="0.25">
      <c r="C138" s="9"/>
      <c r="D138" s="86"/>
      <c r="E138" s="10"/>
      <c r="F138" s="10"/>
      <c r="G138" s="7"/>
    </row>
    <row r="139" spans="3:7" s="8" customFormat="1" ht="13.5" x14ac:dyDescent="0.25">
      <c r="C139" s="9"/>
      <c r="D139" s="86"/>
      <c r="E139" s="10"/>
      <c r="F139" s="10"/>
      <c r="G139" s="7"/>
    </row>
    <row r="140" spans="3:7" s="8" customFormat="1" ht="13.5" x14ac:dyDescent="0.25">
      <c r="C140" s="9"/>
      <c r="D140" s="86"/>
      <c r="E140" s="10"/>
      <c r="F140" s="10"/>
      <c r="G140" s="7"/>
    </row>
    <row r="141" spans="3:7" s="8" customFormat="1" ht="13.5" x14ac:dyDescent="0.25">
      <c r="C141" s="9"/>
      <c r="D141" s="86"/>
      <c r="E141" s="10"/>
      <c r="F141" s="10"/>
      <c r="G141" s="7"/>
    </row>
    <row r="142" spans="3:7" s="8" customFormat="1" ht="13.5" x14ac:dyDescent="0.25">
      <c r="C142" s="9"/>
      <c r="D142" s="86"/>
      <c r="E142" s="10"/>
      <c r="F142" s="10"/>
      <c r="G142" s="7"/>
    </row>
    <row r="143" spans="3:7" s="8" customFormat="1" ht="13.5" x14ac:dyDescent="0.25">
      <c r="C143" s="9"/>
      <c r="D143" s="86"/>
      <c r="E143" s="10"/>
      <c r="F143" s="10"/>
      <c r="G143" s="7"/>
    </row>
    <row r="144" spans="3:7" s="8" customFormat="1" ht="13.5" x14ac:dyDescent="0.25">
      <c r="C144" s="9"/>
      <c r="D144" s="86"/>
      <c r="E144" s="10"/>
      <c r="F144" s="10"/>
      <c r="G144" s="7"/>
    </row>
    <row r="145" spans="3:7" s="8" customFormat="1" ht="13.5" x14ac:dyDescent="0.25">
      <c r="C145" s="9"/>
      <c r="D145" s="86"/>
      <c r="E145" s="10"/>
      <c r="F145" s="10"/>
      <c r="G145" s="7"/>
    </row>
    <row r="146" spans="3:7" s="8" customFormat="1" ht="13.5" x14ac:dyDescent="0.25">
      <c r="C146" s="9"/>
      <c r="D146" s="86"/>
      <c r="E146" s="10"/>
      <c r="F146" s="10"/>
      <c r="G146" s="7"/>
    </row>
    <row r="147" spans="3:7" s="8" customFormat="1" ht="13.5" x14ac:dyDescent="0.25">
      <c r="C147" s="9"/>
      <c r="D147" s="86"/>
      <c r="E147" s="10"/>
      <c r="F147" s="10"/>
      <c r="G147" s="7"/>
    </row>
  </sheetData>
  <pageMargins left="0.7" right="0.28000000000000003"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3BDE1-BAF6-44A7-B808-14B31F01A89B}">
  <dimension ref="A1:IV150"/>
  <sheetViews>
    <sheetView topLeftCell="A16" workbookViewId="0">
      <selection activeCell="E32" sqref="E32"/>
    </sheetView>
  </sheetViews>
  <sheetFormatPr defaultRowHeight="12.75" x14ac:dyDescent="0.25"/>
  <cols>
    <col min="1" max="1" width="11.7109375" style="242" customWidth="1"/>
    <col min="2" max="2" width="44.28515625" style="242" bestFit="1" customWidth="1"/>
    <col min="3" max="3" width="5.42578125" style="243" bestFit="1" customWidth="1"/>
    <col min="4" max="4" width="7.28515625" style="244" customWidth="1"/>
    <col min="5" max="5" width="7.85546875" style="245" customWidth="1"/>
    <col min="6" max="6" width="7.5703125" style="245" bestFit="1" customWidth="1"/>
    <col min="7" max="7" width="7.7109375" style="246" customWidth="1"/>
    <col min="8" max="256" width="9.140625" style="242"/>
    <col min="257" max="257" width="11.7109375" style="242" customWidth="1"/>
    <col min="258" max="258" width="44.28515625" style="242" bestFit="1" customWidth="1"/>
    <col min="259" max="259" width="5.42578125" style="242" bestFit="1" customWidth="1"/>
    <col min="260" max="260" width="7.28515625" style="242" customWidth="1"/>
    <col min="261" max="261" width="7.85546875" style="242" customWidth="1"/>
    <col min="262" max="262" width="7.5703125" style="242" bestFit="1" customWidth="1"/>
    <col min="263" max="263" width="7.7109375" style="242" customWidth="1"/>
    <col min="264" max="512" width="9.140625" style="242"/>
    <col min="513" max="513" width="11.7109375" style="242" customWidth="1"/>
    <col min="514" max="514" width="44.28515625" style="242" bestFit="1" customWidth="1"/>
    <col min="515" max="515" width="5.42578125" style="242" bestFit="1" customWidth="1"/>
    <col min="516" max="516" width="7.28515625" style="242" customWidth="1"/>
    <col min="517" max="517" width="7.85546875" style="242" customWidth="1"/>
    <col min="518" max="518" width="7.5703125" style="242" bestFit="1" customWidth="1"/>
    <col min="519" max="519" width="7.7109375" style="242" customWidth="1"/>
    <col min="520" max="768" width="9.140625" style="242"/>
    <col min="769" max="769" width="11.7109375" style="242" customWidth="1"/>
    <col min="770" max="770" width="44.28515625" style="242" bestFit="1" customWidth="1"/>
    <col min="771" max="771" width="5.42578125" style="242" bestFit="1" customWidth="1"/>
    <col min="772" max="772" width="7.28515625" style="242" customWidth="1"/>
    <col min="773" max="773" width="7.85546875" style="242" customWidth="1"/>
    <col min="774" max="774" width="7.5703125" style="242" bestFit="1" customWidth="1"/>
    <col min="775" max="775" width="7.7109375" style="242" customWidth="1"/>
    <col min="776" max="1024" width="9.140625" style="242"/>
    <col min="1025" max="1025" width="11.7109375" style="242" customWidth="1"/>
    <col min="1026" max="1026" width="44.28515625" style="242" bestFit="1" customWidth="1"/>
    <col min="1027" max="1027" width="5.42578125" style="242" bestFit="1" customWidth="1"/>
    <col min="1028" max="1028" width="7.28515625" style="242" customWidth="1"/>
    <col min="1029" max="1029" width="7.85546875" style="242" customWidth="1"/>
    <col min="1030" max="1030" width="7.5703125" style="242" bestFit="1" customWidth="1"/>
    <col min="1031" max="1031" width="7.7109375" style="242" customWidth="1"/>
    <col min="1032" max="1280" width="9.140625" style="242"/>
    <col min="1281" max="1281" width="11.7109375" style="242" customWidth="1"/>
    <col min="1282" max="1282" width="44.28515625" style="242" bestFit="1" customWidth="1"/>
    <col min="1283" max="1283" width="5.42578125" style="242" bestFit="1" customWidth="1"/>
    <col min="1284" max="1284" width="7.28515625" style="242" customWidth="1"/>
    <col min="1285" max="1285" width="7.85546875" style="242" customWidth="1"/>
    <col min="1286" max="1286" width="7.5703125" style="242" bestFit="1" customWidth="1"/>
    <col min="1287" max="1287" width="7.7109375" style="242" customWidth="1"/>
    <col min="1288" max="1536" width="9.140625" style="242"/>
    <col min="1537" max="1537" width="11.7109375" style="242" customWidth="1"/>
    <col min="1538" max="1538" width="44.28515625" style="242" bestFit="1" customWidth="1"/>
    <col min="1539" max="1539" width="5.42578125" style="242" bestFit="1" customWidth="1"/>
    <col min="1540" max="1540" width="7.28515625" style="242" customWidth="1"/>
    <col min="1541" max="1541" width="7.85546875" style="242" customWidth="1"/>
    <col min="1542" max="1542" width="7.5703125" style="242" bestFit="1" customWidth="1"/>
    <col min="1543" max="1543" width="7.7109375" style="242" customWidth="1"/>
    <col min="1544" max="1792" width="9.140625" style="242"/>
    <col min="1793" max="1793" width="11.7109375" style="242" customWidth="1"/>
    <col min="1794" max="1794" width="44.28515625" style="242" bestFit="1" customWidth="1"/>
    <col min="1795" max="1795" width="5.42578125" style="242" bestFit="1" customWidth="1"/>
    <col min="1796" max="1796" width="7.28515625" style="242" customWidth="1"/>
    <col min="1797" max="1797" width="7.85546875" style="242" customWidth="1"/>
    <col min="1798" max="1798" width="7.5703125" style="242" bestFit="1" customWidth="1"/>
    <col min="1799" max="1799" width="7.7109375" style="242" customWidth="1"/>
    <col min="1800" max="2048" width="9.140625" style="242"/>
    <col min="2049" max="2049" width="11.7109375" style="242" customWidth="1"/>
    <col min="2050" max="2050" width="44.28515625" style="242" bestFit="1" customWidth="1"/>
    <col min="2051" max="2051" width="5.42578125" style="242" bestFit="1" customWidth="1"/>
    <col min="2052" max="2052" width="7.28515625" style="242" customWidth="1"/>
    <col min="2053" max="2053" width="7.85546875" style="242" customWidth="1"/>
    <col min="2054" max="2054" width="7.5703125" style="242" bestFit="1" customWidth="1"/>
    <col min="2055" max="2055" width="7.7109375" style="242" customWidth="1"/>
    <col min="2056" max="2304" width="9.140625" style="242"/>
    <col min="2305" max="2305" width="11.7109375" style="242" customWidth="1"/>
    <col min="2306" max="2306" width="44.28515625" style="242" bestFit="1" customWidth="1"/>
    <col min="2307" max="2307" width="5.42578125" style="242" bestFit="1" customWidth="1"/>
    <col min="2308" max="2308" width="7.28515625" style="242" customWidth="1"/>
    <col min="2309" max="2309" width="7.85546875" style="242" customWidth="1"/>
    <col min="2310" max="2310" width="7.5703125" style="242" bestFit="1" customWidth="1"/>
    <col min="2311" max="2311" width="7.7109375" style="242" customWidth="1"/>
    <col min="2312" max="2560" width="9.140625" style="242"/>
    <col min="2561" max="2561" width="11.7109375" style="242" customWidth="1"/>
    <col min="2562" max="2562" width="44.28515625" style="242" bestFit="1" customWidth="1"/>
    <col min="2563" max="2563" width="5.42578125" style="242" bestFit="1" customWidth="1"/>
    <col min="2564" max="2564" width="7.28515625" style="242" customWidth="1"/>
    <col min="2565" max="2565" width="7.85546875" style="242" customWidth="1"/>
    <col min="2566" max="2566" width="7.5703125" style="242" bestFit="1" customWidth="1"/>
    <col min="2567" max="2567" width="7.7109375" style="242" customWidth="1"/>
    <col min="2568" max="2816" width="9.140625" style="242"/>
    <col min="2817" max="2817" width="11.7109375" style="242" customWidth="1"/>
    <col min="2818" max="2818" width="44.28515625" style="242" bestFit="1" customWidth="1"/>
    <col min="2819" max="2819" width="5.42578125" style="242" bestFit="1" customWidth="1"/>
    <col min="2820" max="2820" width="7.28515625" style="242" customWidth="1"/>
    <col min="2821" max="2821" width="7.85546875" style="242" customWidth="1"/>
    <col min="2822" max="2822" width="7.5703125" style="242" bestFit="1" customWidth="1"/>
    <col min="2823" max="2823" width="7.7109375" style="242" customWidth="1"/>
    <col min="2824" max="3072" width="9.140625" style="242"/>
    <col min="3073" max="3073" width="11.7109375" style="242" customWidth="1"/>
    <col min="3074" max="3074" width="44.28515625" style="242" bestFit="1" customWidth="1"/>
    <col min="3075" max="3075" width="5.42578125" style="242" bestFit="1" customWidth="1"/>
    <col min="3076" max="3076" width="7.28515625" style="242" customWidth="1"/>
    <col min="3077" max="3077" width="7.85546875" style="242" customWidth="1"/>
    <col min="3078" max="3078" width="7.5703125" style="242" bestFit="1" customWidth="1"/>
    <col min="3079" max="3079" width="7.7109375" style="242" customWidth="1"/>
    <col min="3080" max="3328" width="9.140625" style="242"/>
    <col min="3329" max="3329" width="11.7109375" style="242" customWidth="1"/>
    <col min="3330" max="3330" width="44.28515625" style="242" bestFit="1" customWidth="1"/>
    <col min="3331" max="3331" width="5.42578125" style="242" bestFit="1" customWidth="1"/>
    <col min="3332" max="3332" width="7.28515625" style="242" customWidth="1"/>
    <col min="3333" max="3333" width="7.85546875" style="242" customWidth="1"/>
    <col min="3334" max="3334" width="7.5703125" style="242" bestFit="1" customWidth="1"/>
    <col min="3335" max="3335" width="7.7109375" style="242" customWidth="1"/>
    <col min="3336" max="3584" width="9.140625" style="242"/>
    <col min="3585" max="3585" width="11.7109375" style="242" customWidth="1"/>
    <col min="3586" max="3586" width="44.28515625" style="242" bestFit="1" customWidth="1"/>
    <col min="3587" max="3587" width="5.42578125" style="242" bestFit="1" customWidth="1"/>
    <col min="3588" max="3588" width="7.28515625" style="242" customWidth="1"/>
    <col min="3589" max="3589" width="7.85546875" style="242" customWidth="1"/>
    <col min="3590" max="3590" width="7.5703125" style="242" bestFit="1" customWidth="1"/>
    <col min="3591" max="3591" width="7.7109375" style="242" customWidth="1"/>
    <col min="3592" max="3840" width="9.140625" style="242"/>
    <col min="3841" max="3841" width="11.7109375" style="242" customWidth="1"/>
    <col min="3842" max="3842" width="44.28515625" style="242" bestFit="1" customWidth="1"/>
    <col min="3843" max="3843" width="5.42578125" style="242" bestFit="1" customWidth="1"/>
    <col min="3844" max="3844" width="7.28515625" style="242" customWidth="1"/>
    <col min="3845" max="3845" width="7.85546875" style="242" customWidth="1"/>
    <col min="3846" max="3846" width="7.5703125" style="242" bestFit="1" customWidth="1"/>
    <col min="3847" max="3847" width="7.7109375" style="242" customWidth="1"/>
    <col min="3848" max="4096" width="9.140625" style="242"/>
    <col min="4097" max="4097" width="11.7109375" style="242" customWidth="1"/>
    <col min="4098" max="4098" width="44.28515625" style="242" bestFit="1" customWidth="1"/>
    <col min="4099" max="4099" width="5.42578125" style="242" bestFit="1" customWidth="1"/>
    <col min="4100" max="4100" width="7.28515625" style="242" customWidth="1"/>
    <col min="4101" max="4101" width="7.85546875" style="242" customWidth="1"/>
    <col min="4102" max="4102" width="7.5703125" style="242" bestFit="1" customWidth="1"/>
    <col min="4103" max="4103" width="7.7109375" style="242" customWidth="1"/>
    <col min="4104" max="4352" width="9.140625" style="242"/>
    <col min="4353" max="4353" width="11.7109375" style="242" customWidth="1"/>
    <col min="4354" max="4354" width="44.28515625" style="242" bestFit="1" customWidth="1"/>
    <col min="4355" max="4355" width="5.42578125" style="242" bestFit="1" customWidth="1"/>
    <col min="4356" max="4356" width="7.28515625" style="242" customWidth="1"/>
    <col min="4357" max="4357" width="7.85546875" style="242" customWidth="1"/>
    <col min="4358" max="4358" width="7.5703125" style="242" bestFit="1" customWidth="1"/>
    <col min="4359" max="4359" width="7.7109375" style="242" customWidth="1"/>
    <col min="4360" max="4608" width="9.140625" style="242"/>
    <col min="4609" max="4609" width="11.7109375" style="242" customWidth="1"/>
    <col min="4610" max="4610" width="44.28515625" style="242" bestFit="1" customWidth="1"/>
    <col min="4611" max="4611" width="5.42578125" style="242" bestFit="1" customWidth="1"/>
    <col min="4612" max="4612" width="7.28515625" style="242" customWidth="1"/>
    <col min="4613" max="4613" width="7.85546875" style="242" customWidth="1"/>
    <col min="4614" max="4614" width="7.5703125" style="242" bestFit="1" customWidth="1"/>
    <col min="4615" max="4615" width="7.7109375" style="242" customWidth="1"/>
    <col min="4616" max="4864" width="9.140625" style="242"/>
    <col min="4865" max="4865" width="11.7109375" style="242" customWidth="1"/>
    <col min="4866" max="4866" width="44.28515625" style="242" bestFit="1" customWidth="1"/>
    <col min="4867" max="4867" width="5.42578125" style="242" bestFit="1" customWidth="1"/>
    <col min="4868" max="4868" width="7.28515625" style="242" customWidth="1"/>
    <col min="4869" max="4869" width="7.85546875" style="242" customWidth="1"/>
    <col min="4870" max="4870" width="7.5703125" style="242" bestFit="1" customWidth="1"/>
    <col min="4871" max="4871" width="7.7109375" style="242" customWidth="1"/>
    <col min="4872" max="5120" width="9.140625" style="242"/>
    <col min="5121" max="5121" width="11.7109375" style="242" customWidth="1"/>
    <col min="5122" max="5122" width="44.28515625" style="242" bestFit="1" customWidth="1"/>
    <col min="5123" max="5123" width="5.42578125" style="242" bestFit="1" customWidth="1"/>
    <col min="5124" max="5124" width="7.28515625" style="242" customWidth="1"/>
    <col min="5125" max="5125" width="7.85546875" style="242" customWidth="1"/>
    <col min="5126" max="5126" width="7.5703125" style="242" bestFit="1" customWidth="1"/>
    <col min="5127" max="5127" width="7.7109375" style="242" customWidth="1"/>
    <col min="5128" max="5376" width="9.140625" style="242"/>
    <col min="5377" max="5377" width="11.7109375" style="242" customWidth="1"/>
    <col min="5378" max="5378" width="44.28515625" style="242" bestFit="1" customWidth="1"/>
    <col min="5379" max="5379" width="5.42578125" style="242" bestFit="1" customWidth="1"/>
    <col min="5380" max="5380" width="7.28515625" style="242" customWidth="1"/>
    <col min="5381" max="5381" width="7.85546875" style="242" customWidth="1"/>
    <col min="5382" max="5382" width="7.5703125" style="242" bestFit="1" customWidth="1"/>
    <col min="5383" max="5383" width="7.7109375" style="242" customWidth="1"/>
    <col min="5384" max="5632" width="9.140625" style="242"/>
    <col min="5633" max="5633" width="11.7109375" style="242" customWidth="1"/>
    <col min="5634" max="5634" width="44.28515625" style="242" bestFit="1" customWidth="1"/>
    <col min="5635" max="5635" width="5.42578125" style="242" bestFit="1" customWidth="1"/>
    <col min="5636" max="5636" width="7.28515625" style="242" customWidth="1"/>
    <col min="5637" max="5637" width="7.85546875" style="242" customWidth="1"/>
    <col min="5638" max="5638" width="7.5703125" style="242" bestFit="1" customWidth="1"/>
    <col min="5639" max="5639" width="7.7109375" style="242" customWidth="1"/>
    <col min="5640" max="5888" width="9.140625" style="242"/>
    <col min="5889" max="5889" width="11.7109375" style="242" customWidth="1"/>
    <col min="5890" max="5890" width="44.28515625" style="242" bestFit="1" customWidth="1"/>
    <col min="5891" max="5891" width="5.42578125" style="242" bestFit="1" customWidth="1"/>
    <col min="5892" max="5892" width="7.28515625" style="242" customWidth="1"/>
    <col min="5893" max="5893" width="7.85546875" style="242" customWidth="1"/>
    <col min="5894" max="5894" width="7.5703125" style="242" bestFit="1" customWidth="1"/>
    <col min="5895" max="5895" width="7.7109375" style="242" customWidth="1"/>
    <col min="5896" max="6144" width="9.140625" style="242"/>
    <col min="6145" max="6145" width="11.7109375" style="242" customWidth="1"/>
    <col min="6146" max="6146" width="44.28515625" style="242" bestFit="1" customWidth="1"/>
    <col min="6147" max="6147" width="5.42578125" style="242" bestFit="1" customWidth="1"/>
    <col min="6148" max="6148" width="7.28515625" style="242" customWidth="1"/>
    <col min="6149" max="6149" width="7.85546875" style="242" customWidth="1"/>
    <col min="6150" max="6150" width="7.5703125" style="242" bestFit="1" customWidth="1"/>
    <col min="6151" max="6151" width="7.7109375" style="242" customWidth="1"/>
    <col min="6152" max="6400" width="9.140625" style="242"/>
    <col min="6401" max="6401" width="11.7109375" style="242" customWidth="1"/>
    <col min="6402" max="6402" width="44.28515625" style="242" bestFit="1" customWidth="1"/>
    <col min="6403" max="6403" width="5.42578125" style="242" bestFit="1" customWidth="1"/>
    <col min="6404" max="6404" width="7.28515625" style="242" customWidth="1"/>
    <col min="6405" max="6405" width="7.85546875" style="242" customWidth="1"/>
    <col min="6406" max="6406" width="7.5703125" style="242" bestFit="1" customWidth="1"/>
    <col min="6407" max="6407" width="7.7109375" style="242" customWidth="1"/>
    <col min="6408" max="6656" width="9.140625" style="242"/>
    <col min="6657" max="6657" width="11.7109375" style="242" customWidth="1"/>
    <col min="6658" max="6658" width="44.28515625" style="242" bestFit="1" customWidth="1"/>
    <col min="6659" max="6659" width="5.42578125" style="242" bestFit="1" customWidth="1"/>
    <col min="6660" max="6660" width="7.28515625" style="242" customWidth="1"/>
    <col min="6661" max="6661" width="7.85546875" style="242" customWidth="1"/>
    <col min="6662" max="6662" width="7.5703125" style="242" bestFit="1" customWidth="1"/>
    <col min="6663" max="6663" width="7.7109375" style="242" customWidth="1"/>
    <col min="6664" max="6912" width="9.140625" style="242"/>
    <col min="6913" max="6913" width="11.7109375" style="242" customWidth="1"/>
    <col min="6914" max="6914" width="44.28515625" style="242" bestFit="1" customWidth="1"/>
    <col min="6915" max="6915" width="5.42578125" style="242" bestFit="1" customWidth="1"/>
    <col min="6916" max="6916" width="7.28515625" style="242" customWidth="1"/>
    <col min="6917" max="6917" width="7.85546875" style="242" customWidth="1"/>
    <col min="6918" max="6918" width="7.5703125" style="242" bestFit="1" customWidth="1"/>
    <col min="6919" max="6919" width="7.7109375" style="242" customWidth="1"/>
    <col min="6920" max="7168" width="9.140625" style="242"/>
    <col min="7169" max="7169" width="11.7109375" style="242" customWidth="1"/>
    <col min="7170" max="7170" width="44.28515625" style="242" bestFit="1" customWidth="1"/>
    <col min="7171" max="7171" width="5.42578125" style="242" bestFit="1" customWidth="1"/>
    <col min="7172" max="7172" width="7.28515625" style="242" customWidth="1"/>
    <col min="7173" max="7173" width="7.85546875" style="242" customWidth="1"/>
    <col min="7174" max="7174" width="7.5703125" style="242" bestFit="1" customWidth="1"/>
    <col min="7175" max="7175" width="7.7109375" style="242" customWidth="1"/>
    <col min="7176" max="7424" width="9.140625" style="242"/>
    <col min="7425" max="7425" width="11.7109375" style="242" customWidth="1"/>
    <col min="7426" max="7426" width="44.28515625" style="242" bestFit="1" customWidth="1"/>
    <col min="7427" max="7427" width="5.42578125" style="242" bestFit="1" customWidth="1"/>
    <col min="7428" max="7428" width="7.28515625" style="242" customWidth="1"/>
    <col min="7429" max="7429" width="7.85546875" style="242" customWidth="1"/>
    <col min="7430" max="7430" width="7.5703125" style="242" bestFit="1" customWidth="1"/>
    <col min="7431" max="7431" width="7.7109375" style="242" customWidth="1"/>
    <col min="7432" max="7680" width="9.140625" style="242"/>
    <col min="7681" max="7681" width="11.7109375" style="242" customWidth="1"/>
    <col min="7682" max="7682" width="44.28515625" style="242" bestFit="1" customWidth="1"/>
    <col min="7683" max="7683" width="5.42578125" style="242" bestFit="1" customWidth="1"/>
    <col min="7684" max="7684" width="7.28515625" style="242" customWidth="1"/>
    <col min="7685" max="7685" width="7.85546875" style="242" customWidth="1"/>
    <col min="7686" max="7686" width="7.5703125" style="242" bestFit="1" customWidth="1"/>
    <col min="7687" max="7687" width="7.7109375" style="242" customWidth="1"/>
    <col min="7688" max="7936" width="9.140625" style="242"/>
    <col min="7937" max="7937" width="11.7109375" style="242" customWidth="1"/>
    <col min="7938" max="7938" width="44.28515625" style="242" bestFit="1" customWidth="1"/>
    <col min="7939" max="7939" width="5.42578125" style="242" bestFit="1" customWidth="1"/>
    <col min="7940" max="7940" width="7.28515625" style="242" customWidth="1"/>
    <col min="7941" max="7941" width="7.85546875" style="242" customWidth="1"/>
    <col min="7942" max="7942" width="7.5703125" style="242" bestFit="1" customWidth="1"/>
    <col min="7943" max="7943" width="7.7109375" style="242" customWidth="1"/>
    <col min="7944" max="8192" width="9.140625" style="242"/>
    <col min="8193" max="8193" width="11.7109375" style="242" customWidth="1"/>
    <col min="8194" max="8194" width="44.28515625" style="242" bestFit="1" customWidth="1"/>
    <col min="8195" max="8195" width="5.42578125" style="242" bestFit="1" customWidth="1"/>
    <col min="8196" max="8196" width="7.28515625" style="242" customWidth="1"/>
    <col min="8197" max="8197" width="7.85546875" style="242" customWidth="1"/>
    <col min="8198" max="8198" width="7.5703125" style="242" bestFit="1" customWidth="1"/>
    <col min="8199" max="8199" width="7.7109375" style="242" customWidth="1"/>
    <col min="8200" max="8448" width="9.140625" style="242"/>
    <col min="8449" max="8449" width="11.7109375" style="242" customWidth="1"/>
    <col min="8450" max="8450" width="44.28515625" style="242" bestFit="1" customWidth="1"/>
    <col min="8451" max="8451" width="5.42578125" style="242" bestFit="1" customWidth="1"/>
    <col min="8452" max="8452" width="7.28515625" style="242" customWidth="1"/>
    <col min="8453" max="8453" width="7.85546875" style="242" customWidth="1"/>
    <col min="8454" max="8454" width="7.5703125" style="242" bestFit="1" customWidth="1"/>
    <col min="8455" max="8455" width="7.7109375" style="242" customWidth="1"/>
    <col min="8456" max="8704" width="9.140625" style="242"/>
    <col min="8705" max="8705" width="11.7109375" style="242" customWidth="1"/>
    <col min="8706" max="8706" width="44.28515625" style="242" bestFit="1" customWidth="1"/>
    <col min="8707" max="8707" width="5.42578125" style="242" bestFit="1" customWidth="1"/>
    <col min="8708" max="8708" width="7.28515625" style="242" customWidth="1"/>
    <col min="8709" max="8709" width="7.85546875" style="242" customWidth="1"/>
    <col min="8710" max="8710" width="7.5703125" style="242" bestFit="1" customWidth="1"/>
    <col min="8711" max="8711" width="7.7109375" style="242" customWidth="1"/>
    <col min="8712" max="8960" width="9.140625" style="242"/>
    <col min="8961" max="8961" width="11.7109375" style="242" customWidth="1"/>
    <col min="8962" max="8962" width="44.28515625" style="242" bestFit="1" customWidth="1"/>
    <col min="8963" max="8963" width="5.42578125" style="242" bestFit="1" customWidth="1"/>
    <col min="8964" max="8964" width="7.28515625" style="242" customWidth="1"/>
    <col min="8965" max="8965" width="7.85546875" style="242" customWidth="1"/>
    <col min="8966" max="8966" width="7.5703125" style="242" bestFit="1" customWidth="1"/>
    <col min="8967" max="8967" width="7.7109375" style="242" customWidth="1"/>
    <col min="8968" max="9216" width="9.140625" style="242"/>
    <col min="9217" max="9217" width="11.7109375" style="242" customWidth="1"/>
    <col min="9218" max="9218" width="44.28515625" style="242" bestFit="1" customWidth="1"/>
    <col min="9219" max="9219" width="5.42578125" style="242" bestFit="1" customWidth="1"/>
    <col min="9220" max="9220" width="7.28515625" style="242" customWidth="1"/>
    <col min="9221" max="9221" width="7.85546875" style="242" customWidth="1"/>
    <col min="9222" max="9222" width="7.5703125" style="242" bestFit="1" customWidth="1"/>
    <col min="9223" max="9223" width="7.7109375" style="242" customWidth="1"/>
    <col min="9224" max="9472" width="9.140625" style="242"/>
    <col min="9473" max="9473" width="11.7109375" style="242" customWidth="1"/>
    <col min="9474" max="9474" width="44.28515625" style="242" bestFit="1" customWidth="1"/>
    <col min="9475" max="9475" width="5.42578125" style="242" bestFit="1" customWidth="1"/>
    <col min="9476" max="9476" width="7.28515625" style="242" customWidth="1"/>
    <col min="9477" max="9477" width="7.85546875" style="242" customWidth="1"/>
    <col min="9478" max="9478" width="7.5703125" style="242" bestFit="1" customWidth="1"/>
    <col min="9479" max="9479" width="7.7109375" style="242" customWidth="1"/>
    <col min="9480" max="9728" width="9.140625" style="242"/>
    <col min="9729" max="9729" width="11.7109375" style="242" customWidth="1"/>
    <col min="9730" max="9730" width="44.28515625" style="242" bestFit="1" customWidth="1"/>
    <col min="9731" max="9731" width="5.42578125" style="242" bestFit="1" customWidth="1"/>
    <col min="9732" max="9732" width="7.28515625" style="242" customWidth="1"/>
    <col min="9733" max="9733" width="7.85546875" style="242" customWidth="1"/>
    <col min="9734" max="9734" width="7.5703125" style="242" bestFit="1" customWidth="1"/>
    <col min="9735" max="9735" width="7.7109375" style="242" customWidth="1"/>
    <col min="9736" max="9984" width="9.140625" style="242"/>
    <col min="9985" max="9985" width="11.7109375" style="242" customWidth="1"/>
    <col min="9986" max="9986" width="44.28515625" style="242" bestFit="1" customWidth="1"/>
    <col min="9987" max="9987" width="5.42578125" style="242" bestFit="1" customWidth="1"/>
    <col min="9988" max="9988" width="7.28515625" style="242" customWidth="1"/>
    <col min="9989" max="9989" width="7.85546875" style="242" customWidth="1"/>
    <col min="9990" max="9990" width="7.5703125" style="242" bestFit="1" customWidth="1"/>
    <col min="9991" max="9991" width="7.7109375" style="242" customWidth="1"/>
    <col min="9992" max="10240" width="9.140625" style="242"/>
    <col min="10241" max="10241" width="11.7109375" style="242" customWidth="1"/>
    <col min="10242" max="10242" width="44.28515625" style="242" bestFit="1" customWidth="1"/>
    <col min="10243" max="10243" width="5.42578125" style="242" bestFit="1" customWidth="1"/>
    <col min="10244" max="10244" width="7.28515625" style="242" customWidth="1"/>
    <col min="10245" max="10245" width="7.85546875" style="242" customWidth="1"/>
    <col min="10246" max="10246" width="7.5703125" style="242" bestFit="1" customWidth="1"/>
    <col min="10247" max="10247" width="7.7109375" style="242" customWidth="1"/>
    <col min="10248" max="10496" width="9.140625" style="242"/>
    <col min="10497" max="10497" width="11.7109375" style="242" customWidth="1"/>
    <col min="10498" max="10498" width="44.28515625" style="242" bestFit="1" customWidth="1"/>
    <col min="10499" max="10499" width="5.42578125" style="242" bestFit="1" customWidth="1"/>
    <col min="10500" max="10500" width="7.28515625" style="242" customWidth="1"/>
    <col min="10501" max="10501" width="7.85546875" style="242" customWidth="1"/>
    <col min="10502" max="10502" width="7.5703125" style="242" bestFit="1" customWidth="1"/>
    <col min="10503" max="10503" width="7.7109375" style="242" customWidth="1"/>
    <col min="10504" max="10752" width="9.140625" style="242"/>
    <col min="10753" max="10753" width="11.7109375" style="242" customWidth="1"/>
    <col min="10754" max="10754" width="44.28515625" style="242" bestFit="1" customWidth="1"/>
    <col min="10755" max="10755" width="5.42578125" style="242" bestFit="1" customWidth="1"/>
    <col min="10756" max="10756" width="7.28515625" style="242" customWidth="1"/>
    <col min="10757" max="10757" width="7.85546875" style="242" customWidth="1"/>
    <col min="10758" max="10758" width="7.5703125" style="242" bestFit="1" customWidth="1"/>
    <col min="10759" max="10759" width="7.7109375" style="242" customWidth="1"/>
    <col min="10760" max="11008" width="9.140625" style="242"/>
    <col min="11009" max="11009" width="11.7109375" style="242" customWidth="1"/>
    <col min="11010" max="11010" width="44.28515625" style="242" bestFit="1" customWidth="1"/>
    <col min="11011" max="11011" width="5.42578125" style="242" bestFit="1" customWidth="1"/>
    <col min="11012" max="11012" width="7.28515625" style="242" customWidth="1"/>
    <col min="11013" max="11013" width="7.85546875" style="242" customWidth="1"/>
    <col min="11014" max="11014" width="7.5703125" style="242" bestFit="1" customWidth="1"/>
    <col min="11015" max="11015" width="7.7109375" style="242" customWidth="1"/>
    <col min="11016" max="11264" width="9.140625" style="242"/>
    <col min="11265" max="11265" width="11.7109375" style="242" customWidth="1"/>
    <col min="11266" max="11266" width="44.28515625" style="242" bestFit="1" customWidth="1"/>
    <col min="11267" max="11267" width="5.42578125" style="242" bestFit="1" customWidth="1"/>
    <col min="11268" max="11268" width="7.28515625" style="242" customWidth="1"/>
    <col min="11269" max="11269" width="7.85546875" style="242" customWidth="1"/>
    <col min="11270" max="11270" width="7.5703125" style="242" bestFit="1" customWidth="1"/>
    <col min="11271" max="11271" width="7.7109375" style="242" customWidth="1"/>
    <col min="11272" max="11520" width="9.140625" style="242"/>
    <col min="11521" max="11521" width="11.7109375" style="242" customWidth="1"/>
    <col min="11522" max="11522" width="44.28515625" style="242" bestFit="1" customWidth="1"/>
    <col min="11523" max="11523" width="5.42578125" style="242" bestFit="1" customWidth="1"/>
    <col min="11524" max="11524" width="7.28515625" style="242" customWidth="1"/>
    <col min="11525" max="11525" width="7.85546875" style="242" customWidth="1"/>
    <col min="11526" max="11526" width="7.5703125" style="242" bestFit="1" customWidth="1"/>
    <col min="11527" max="11527" width="7.7109375" style="242" customWidth="1"/>
    <col min="11528" max="11776" width="9.140625" style="242"/>
    <col min="11777" max="11777" width="11.7109375" style="242" customWidth="1"/>
    <col min="11778" max="11778" width="44.28515625" style="242" bestFit="1" customWidth="1"/>
    <col min="11779" max="11779" width="5.42578125" style="242" bestFit="1" customWidth="1"/>
    <col min="11780" max="11780" width="7.28515625" style="242" customWidth="1"/>
    <col min="11781" max="11781" width="7.85546875" style="242" customWidth="1"/>
    <col min="11782" max="11782" width="7.5703125" style="242" bestFit="1" customWidth="1"/>
    <col min="11783" max="11783" width="7.7109375" style="242" customWidth="1"/>
    <col min="11784" max="12032" width="9.140625" style="242"/>
    <col min="12033" max="12033" width="11.7109375" style="242" customWidth="1"/>
    <col min="12034" max="12034" width="44.28515625" style="242" bestFit="1" customWidth="1"/>
    <col min="12035" max="12035" width="5.42578125" style="242" bestFit="1" customWidth="1"/>
    <col min="12036" max="12036" width="7.28515625" style="242" customWidth="1"/>
    <col min="12037" max="12037" width="7.85546875" style="242" customWidth="1"/>
    <col min="12038" max="12038" width="7.5703125" style="242" bestFit="1" customWidth="1"/>
    <col min="12039" max="12039" width="7.7109375" style="242" customWidth="1"/>
    <col min="12040" max="12288" width="9.140625" style="242"/>
    <col min="12289" max="12289" width="11.7109375" style="242" customWidth="1"/>
    <col min="12290" max="12290" width="44.28515625" style="242" bestFit="1" customWidth="1"/>
    <col min="12291" max="12291" width="5.42578125" style="242" bestFit="1" customWidth="1"/>
    <col min="12292" max="12292" width="7.28515625" style="242" customWidth="1"/>
    <col min="12293" max="12293" width="7.85546875" style="242" customWidth="1"/>
    <col min="12294" max="12294" width="7.5703125" style="242" bestFit="1" customWidth="1"/>
    <col min="12295" max="12295" width="7.7109375" style="242" customWidth="1"/>
    <col min="12296" max="12544" width="9.140625" style="242"/>
    <col min="12545" max="12545" width="11.7109375" style="242" customWidth="1"/>
    <col min="12546" max="12546" width="44.28515625" style="242" bestFit="1" customWidth="1"/>
    <col min="12547" max="12547" width="5.42578125" style="242" bestFit="1" customWidth="1"/>
    <col min="12548" max="12548" width="7.28515625" style="242" customWidth="1"/>
    <col min="12549" max="12549" width="7.85546875" style="242" customWidth="1"/>
    <col min="12550" max="12550" width="7.5703125" style="242" bestFit="1" customWidth="1"/>
    <col min="12551" max="12551" width="7.7109375" style="242" customWidth="1"/>
    <col min="12552" max="12800" width="9.140625" style="242"/>
    <col min="12801" max="12801" width="11.7109375" style="242" customWidth="1"/>
    <col min="12802" max="12802" width="44.28515625" style="242" bestFit="1" customWidth="1"/>
    <col min="12803" max="12803" width="5.42578125" style="242" bestFit="1" customWidth="1"/>
    <col min="12804" max="12804" width="7.28515625" style="242" customWidth="1"/>
    <col min="12805" max="12805" width="7.85546875" style="242" customWidth="1"/>
    <col min="12806" max="12806" width="7.5703125" style="242" bestFit="1" customWidth="1"/>
    <col min="12807" max="12807" width="7.7109375" style="242" customWidth="1"/>
    <col min="12808" max="13056" width="9.140625" style="242"/>
    <col min="13057" max="13057" width="11.7109375" style="242" customWidth="1"/>
    <col min="13058" max="13058" width="44.28515625" style="242" bestFit="1" customWidth="1"/>
    <col min="13059" max="13059" width="5.42578125" style="242" bestFit="1" customWidth="1"/>
    <col min="13060" max="13060" width="7.28515625" style="242" customWidth="1"/>
    <col min="13061" max="13061" width="7.85546875" style="242" customWidth="1"/>
    <col min="13062" max="13062" width="7.5703125" style="242" bestFit="1" customWidth="1"/>
    <col min="13063" max="13063" width="7.7109375" style="242" customWidth="1"/>
    <col min="13064" max="13312" width="9.140625" style="242"/>
    <col min="13313" max="13313" width="11.7109375" style="242" customWidth="1"/>
    <col min="13314" max="13314" width="44.28515625" style="242" bestFit="1" customWidth="1"/>
    <col min="13315" max="13315" width="5.42578125" style="242" bestFit="1" customWidth="1"/>
    <col min="13316" max="13316" width="7.28515625" style="242" customWidth="1"/>
    <col min="13317" max="13317" width="7.85546875" style="242" customWidth="1"/>
    <col min="13318" max="13318" width="7.5703125" style="242" bestFit="1" customWidth="1"/>
    <col min="13319" max="13319" width="7.7109375" style="242" customWidth="1"/>
    <col min="13320" max="13568" width="9.140625" style="242"/>
    <col min="13569" max="13569" width="11.7109375" style="242" customWidth="1"/>
    <col min="13570" max="13570" width="44.28515625" style="242" bestFit="1" customWidth="1"/>
    <col min="13571" max="13571" width="5.42578125" style="242" bestFit="1" customWidth="1"/>
    <col min="13572" max="13572" width="7.28515625" style="242" customWidth="1"/>
    <col min="13573" max="13573" width="7.85546875" style="242" customWidth="1"/>
    <col min="13574" max="13574" width="7.5703125" style="242" bestFit="1" customWidth="1"/>
    <col min="13575" max="13575" width="7.7109375" style="242" customWidth="1"/>
    <col min="13576" max="13824" width="9.140625" style="242"/>
    <col min="13825" max="13825" width="11.7109375" style="242" customWidth="1"/>
    <col min="13826" max="13826" width="44.28515625" style="242" bestFit="1" customWidth="1"/>
    <col min="13827" max="13827" width="5.42578125" style="242" bestFit="1" customWidth="1"/>
    <col min="13828" max="13828" width="7.28515625" style="242" customWidth="1"/>
    <col min="13829" max="13829" width="7.85546875" style="242" customWidth="1"/>
    <col min="13830" max="13830" width="7.5703125" style="242" bestFit="1" customWidth="1"/>
    <col min="13831" max="13831" width="7.7109375" style="242" customWidth="1"/>
    <col min="13832" max="14080" width="9.140625" style="242"/>
    <col min="14081" max="14081" width="11.7109375" style="242" customWidth="1"/>
    <col min="14082" max="14082" width="44.28515625" style="242" bestFit="1" customWidth="1"/>
    <col min="14083" max="14083" width="5.42578125" style="242" bestFit="1" customWidth="1"/>
    <col min="14084" max="14084" width="7.28515625" style="242" customWidth="1"/>
    <col min="14085" max="14085" width="7.85546875" style="242" customWidth="1"/>
    <col min="14086" max="14086" width="7.5703125" style="242" bestFit="1" customWidth="1"/>
    <col min="14087" max="14087" width="7.7109375" style="242" customWidth="1"/>
    <col min="14088" max="14336" width="9.140625" style="242"/>
    <col min="14337" max="14337" width="11.7109375" style="242" customWidth="1"/>
    <col min="14338" max="14338" width="44.28515625" style="242" bestFit="1" customWidth="1"/>
    <col min="14339" max="14339" width="5.42578125" style="242" bestFit="1" customWidth="1"/>
    <col min="14340" max="14340" width="7.28515625" style="242" customWidth="1"/>
    <col min="14341" max="14341" width="7.85546875" style="242" customWidth="1"/>
    <col min="14342" max="14342" width="7.5703125" style="242" bestFit="1" customWidth="1"/>
    <col min="14343" max="14343" width="7.7109375" style="242" customWidth="1"/>
    <col min="14344" max="14592" width="9.140625" style="242"/>
    <col min="14593" max="14593" width="11.7109375" style="242" customWidth="1"/>
    <col min="14594" max="14594" width="44.28515625" style="242" bestFit="1" customWidth="1"/>
    <col min="14595" max="14595" width="5.42578125" style="242" bestFit="1" customWidth="1"/>
    <col min="14596" max="14596" width="7.28515625" style="242" customWidth="1"/>
    <col min="14597" max="14597" width="7.85546875" style="242" customWidth="1"/>
    <col min="14598" max="14598" width="7.5703125" style="242" bestFit="1" customWidth="1"/>
    <col min="14599" max="14599" width="7.7109375" style="242" customWidth="1"/>
    <col min="14600" max="14848" width="9.140625" style="242"/>
    <col min="14849" max="14849" width="11.7109375" style="242" customWidth="1"/>
    <col min="14850" max="14850" width="44.28515625" style="242" bestFit="1" customWidth="1"/>
    <col min="14851" max="14851" width="5.42578125" style="242" bestFit="1" customWidth="1"/>
    <col min="14852" max="14852" width="7.28515625" style="242" customWidth="1"/>
    <col min="14853" max="14853" width="7.85546875" style="242" customWidth="1"/>
    <col min="14854" max="14854" width="7.5703125" style="242" bestFit="1" customWidth="1"/>
    <col min="14855" max="14855" width="7.7109375" style="242" customWidth="1"/>
    <col min="14856" max="15104" width="9.140625" style="242"/>
    <col min="15105" max="15105" width="11.7109375" style="242" customWidth="1"/>
    <col min="15106" max="15106" width="44.28515625" style="242" bestFit="1" customWidth="1"/>
    <col min="15107" max="15107" width="5.42578125" style="242" bestFit="1" customWidth="1"/>
    <col min="15108" max="15108" width="7.28515625" style="242" customWidth="1"/>
    <col min="15109" max="15109" width="7.85546875" style="242" customWidth="1"/>
    <col min="15110" max="15110" width="7.5703125" style="242" bestFit="1" customWidth="1"/>
    <col min="15111" max="15111" width="7.7109375" style="242" customWidth="1"/>
    <col min="15112" max="15360" width="9.140625" style="242"/>
    <col min="15361" max="15361" width="11.7109375" style="242" customWidth="1"/>
    <col min="15362" max="15362" width="44.28515625" style="242" bestFit="1" customWidth="1"/>
    <col min="15363" max="15363" width="5.42578125" style="242" bestFit="1" customWidth="1"/>
    <col min="15364" max="15364" width="7.28515625" style="242" customWidth="1"/>
    <col min="15365" max="15365" width="7.85546875" style="242" customWidth="1"/>
    <col min="15366" max="15366" width="7.5703125" style="242" bestFit="1" customWidth="1"/>
    <col min="15367" max="15367" width="7.7109375" style="242" customWidth="1"/>
    <col min="15368" max="15616" width="9.140625" style="242"/>
    <col min="15617" max="15617" width="11.7109375" style="242" customWidth="1"/>
    <col min="15618" max="15618" width="44.28515625" style="242" bestFit="1" customWidth="1"/>
    <col min="15619" max="15619" width="5.42578125" style="242" bestFit="1" customWidth="1"/>
    <col min="15620" max="15620" width="7.28515625" style="242" customWidth="1"/>
    <col min="15621" max="15621" width="7.85546875" style="242" customWidth="1"/>
    <col min="15622" max="15622" width="7.5703125" style="242" bestFit="1" customWidth="1"/>
    <col min="15623" max="15623" width="7.7109375" style="242" customWidth="1"/>
    <col min="15624" max="15872" width="9.140625" style="242"/>
    <col min="15873" max="15873" width="11.7109375" style="242" customWidth="1"/>
    <col min="15874" max="15874" width="44.28515625" style="242" bestFit="1" customWidth="1"/>
    <col min="15875" max="15875" width="5.42578125" style="242" bestFit="1" customWidth="1"/>
    <col min="15876" max="15876" width="7.28515625" style="242" customWidth="1"/>
    <col min="15877" max="15877" width="7.85546875" style="242" customWidth="1"/>
    <col min="15878" max="15878" width="7.5703125" style="242" bestFit="1" customWidth="1"/>
    <col min="15879" max="15879" width="7.7109375" style="242" customWidth="1"/>
    <col min="15880" max="16128" width="9.140625" style="242"/>
    <col min="16129" max="16129" width="11.7109375" style="242" customWidth="1"/>
    <col min="16130" max="16130" width="44.28515625" style="242" bestFit="1" customWidth="1"/>
    <col min="16131" max="16131" width="5.42578125" style="242" bestFit="1" customWidth="1"/>
    <col min="16132" max="16132" width="7.28515625" style="242" customWidth="1"/>
    <col min="16133" max="16133" width="7.85546875" style="242" customWidth="1"/>
    <col min="16134" max="16134" width="7.5703125" style="242" bestFit="1" customWidth="1"/>
    <col min="16135" max="16135" width="7.7109375" style="242" customWidth="1"/>
    <col min="16136" max="16384" width="9.140625" style="242"/>
  </cols>
  <sheetData>
    <row r="1" spans="1:256" s="232" customFormat="1" ht="13.5" x14ac:dyDescent="0.25">
      <c r="A1" s="228"/>
      <c r="B1" s="229"/>
      <c r="C1" s="230"/>
      <c r="D1" s="229"/>
      <c r="E1" s="229"/>
      <c r="F1" s="229"/>
      <c r="G1" s="231" t="s">
        <v>36</v>
      </c>
      <c r="H1" s="65"/>
      <c r="I1" s="65"/>
      <c r="J1" s="65"/>
      <c r="K1" s="65"/>
      <c r="L1" s="65"/>
      <c r="M1" s="65"/>
      <c r="N1" s="65"/>
    </row>
    <row r="2" spans="1:256" s="233" customFormat="1" ht="18" x14ac:dyDescent="0.25">
      <c r="A2" s="233" t="s">
        <v>76</v>
      </c>
    </row>
    <row r="3" spans="1:256" s="233" customFormat="1" ht="11.25" customHeight="1" x14ac:dyDescent="0.25">
      <c r="A3" s="234"/>
      <c r="B3" s="235"/>
      <c r="C3" s="236"/>
      <c r="D3" s="237"/>
      <c r="E3" s="238"/>
      <c r="F3" s="238"/>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4"/>
      <c r="AQ3" s="234"/>
      <c r="AR3" s="234"/>
      <c r="AS3" s="234"/>
      <c r="AT3" s="234"/>
      <c r="AU3" s="234"/>
      <c r="AV3" s="234"/>
      <c r="AW3" s="234"/>
      <c r="AX3" s="234"/>
      <c r="AY3" s="234"/>
      <c r="AZ3" s="234"/>
      <c r="BA3" s="234"/>
      <c r="BB3" s="234"/>
      <c r="BC3" s="234"/>
      <c r="BD3" s="234"/>
      <c r="BE3" s="234"/>
      <c r="BF3" s="234"/>
      <c r="BG3" s="234"/>
      <c r="BH3" s="234"/>
      <c r="BI3" s="234"/>
      <c r="BJ3" s="234"/>
      <c r="BK3" s="234"/>
      <c r="BL3" s="234"/>
      <c r="BM3" s="234"/>
      <c r="BN3" s="234"/>
      <c r="BO3" s="234"/>
      <c r="BP3" s="234"/>
      <c r="BQ3" s="234"/>
      <c r="BR3" s="234"/>
      <c r="BS3" s="234"/>
      <c r="BT3" s="234"/>
      <c r="BU3" s="234"/>
      <c r="BV3" s="234"/>
      <c r="BW3" s="234"/>
      <c r="BX3" s="234"/>
      <c r="BY3" s="234"/>
      <c r="BZ3" s="234"/>
      <c r="CA3" s="234"/>
      <c r="CB3" s="234"/>
      <c r="CC3" s="234"/>
      <c r="CD3" s="234"/>
      <c r="CE3" s="234"/>
      <c r="CF3" s="234"/>
      <c r="CG3" s="234"/>
      <c r="CH3" s="234"/>
      <c r="CI3" s="234"/>
      <c r="CJ3" s="234"/>
      <c r="CK3" s="234"/>
      <c r="CL3" s="234"/>
      <c r="CM3" s="234"/>
      <c r="CN3" s="234"/>
      <c r="CO3" s="234"/>
      <c r="CP3" s="234"/>
      <c r="CQ3" s="234"/>
      <c r="CR3" s="234"/>
      <c r="CS3" s="234"/>
      <c r="CT3" s="234"/>
      <c r="CU3" s="234"/>
      <c r="CV3" s="234"/>
      <c r="CW3" s="234"/>
      <c r="CX3" s="234"/>
      <c r="CY3" s="234"/>
      <c r="CZ3" s="234"/>
      <c r="DA3" s="234"/>
      <c r="DB3" s="234"/>
      <c r="DC3" s="234"/>
      <c r="DD3" s="234"/>
      <c r="DE3" s="234"/>
      <c r="DF3" s="234"/>
      <c r="DG3" s="234"/>
      <c r="DH3" s="234"/>
      <c r="DI3" s="234"/>
      <c r="DJ3" s="234"/>
      <c r="DK3" s="234"/>
      <c r="DL3" s="234"/>
      <c r="DM3" s="234"/>
      <c r="DN3" s="234"/>
      <c r="DO3" s="234"/>
      <c r="DP3" s="234"/>
      <c r="DQ3" s="234"/>
      <c r="DR3" s="234"/>
      <c r="DS3" s="234"/>
      <c r="DT3" s="234"/>
      <c r="DU3" s="234"/>
      <c r="DV3" s="234"/>
      <c r="DW3" s="234"/>
      <c r="DX3" s="234"/>
      <c r="DY3" s="234"/>
      <c r="DZ3" s="234"/>
      <c r="EA3" s="234"/>
      <c r="EB3" s="234"/>
      <c r="EC3" s="234"/>
      <c r="ED3" s="234"/>
      <c r="EE3" s="234"/>
      <c r="EF3" s="234"/>
      <c r="EG3" s="234"/>
      <c r="EH3" s="234"/>
      <c r="EI3" s="234"/>
      <c r="EJ3" s="234"/>
      <c r="EK3" s="234"/>
      <c r="EL3" s="234"/>
      <c r="EM3" s="234"/>
      <c r="EN3" s="234"/>
      <c r="EO3" s="234"/>
      <c r="EP3" s="234"/>
      <c r="EQ3" s="234"/>
      <c r="ER3" s="234"/>
      <c r="ES3" s="234"/>
      <c r="ET3" s="234"/>
      <c r="EU3" s="234"/>
      <c r="EV3" s="234"/>
      <c r="EW3" s="234"/>
      <c r="EX3" s="234"/>
      <c r="EY3" s="234"/>
      <c r="EZ3" s="234"/>
      <c r="FA3" s="234"/>
      <c r="FB3" s="234"/>
      <c r="FC3" s="234"/>
      <c r="FD3" s="234"/>
      <c r="FE3" s="234"/>
      <c r="FF3" s="234"/>
      <c r="FG3" s="234"/>
      <c r="FH3" s="234"/>
      <c r="FI3" s="234"/>
      <c r="FJ3" s="234"/>
      <c r="FK3" s="234"/>
      <c r="FL3" s="234"/>
      <c r="FM3" s="234"/>
      <c r="FN3" s="234"/>
      <c r="FO3" s="234"/>
      <c r="FP3" s="234"/>
      <c r="FQ3" s="234"/>
      <c r="FR3" s="234"/>
      <c r="FS3" s="234"/>
      <c r="FT3" s="234"/>
      <c r="FU3" s="234"/>
      <c r="FV3" s="234"/>
      <c r="FW3" s="234"/>
      <c r="FX3" s="234"/>
      <c r="FY3" s="234"/>
      <c r="FZ3" s="234"/>
      <c r="GA3" s="234"/>
      <c r="GB3" s="234"/>
      <c r="GC3" s="234"/>
      <c r="GD3" s="234"/>
      <c r="GE3" s="234"/>
      <c r="GF3" s="234"/>
      <c r="GG3" s="234"/>
      <c r="GH3" s="234"/>
      <c r="GI3" s="234"/>
      <c r="GJ3" s="234"/>
      <c r="GK3" s="234"/>
      <c r="GL3" s="234"/>
      <c r="GM3" s="234"/>
      <c r="GN3" s="234"/>
      <c r="GO3" s="234"/>
      <c r="GP3" s="234"/>
      <c r="GQ3" s="234"/>
      <c r="GR3" s="234"/>
      <c r="GS3" s="234"/>
      <c r="GT3" s="234"/>
      <c r="GU3" s="234"/>
      <c r="GV3" s="234"/>
      <c r="GW3" s="234"/>
      <c r="GX3" s="234"/>
      <c r="GY3" s="234"/>
      <c r="GZ3" s="234"/>
      <c r="HA3" s="234"/>
      <c r="HB3" s="234"/>
      <c r="HC3" s="234"/>
      <c r="HD3" s="234"/>
      <c r="HE3" s="234"/>
      <c r="HF3" s="234"/>
      <c r="HG3" s="234"/>
      <c r="HH3" s="234"/>
      <c r="HI3" s="234"/>
      <c r="HJ3" s="234"/>
      <c r="HK3" s="234"/>
      <c r="HL3" s="234"/>
      <c r="HM3" s="234"/>
      <c r="HN3" s="234"/>
      <c r="HO3" s="234"/>
      <c r="HP3" s="234"/>
      <c r="HQ3" s="234"/>
      <c r="HR3" s="234"/>
      <c r="HS3" s="234"/>
      <c r="HT3" s="234"/>
      <c r="HU3" s="234"/>
      <c r="HV3" s="234"/>
      <c r="HW3" s="234"/>
      <c r="HX3" s="234"/>
      <c r="HY3" s="234"/>
      <c r="HZ3" s="234"/>
      <c r="IA3" s="234"/>
      <c r="IB3" s="234"/>
      <c r="IC3" s="234"/>
      <c r="ID3" s="234"/>
      <c r="IE3" s="234"/>
      <c r="IF3" s="234"/>
      <c r="IG3" s="234"/>
      <c r="IH3" s="234"/>
      <c r="II3" s="234"/>
      <c r="IJ3" s="234"/>
      <c r="IK3" s="234"/>
      <c r="IL3" s="234"/>
      <c r="IM3" s="234"/>
      <c r="IN3" s="234"/>
      <c r="IO3" s="234"/>
      <c r="IP3" s="234"/>
      <c r="IQ3" s="234"/>
      <c r="IR3" s="234"/>
      <c r="IS3" s="234"/>
      <c r="IT3" s="234"/>
      <c r="IU3" s="234"/>
      <c r="IV3" s="234"/>
    </row>
    <row r="4" spans="1:256" s="16" customFormat="1" ht="13.5" x14ac:dyDescent="0.25">
      <c r="A4" s="16" t="s">
        <v>69</v>
      </c>
      <c r="C4" s="31"/>
      <c r="D4" s="239"/>
      <c r="E4" s="33"/>
      <c r="F4" s="33"/>
    </row>
    <row r="5" spans="1:256" s="16" customFormat="1" ht="13.5" x14ac:dyDescent="0.25">
      <c r="A5" s="16" t="s">
        <v>71</v>
      </c>
      <c r="C5" s="31"/>
      <c r="D5" s="239"/>
      <c r="E5" s="33"/>
      <c r="F5" s="33"/>
    </row>
    <row r="6" spans="1:256" s="16" customFormat="1" ht="13.5" x14ac:dyDescent="0.25">
      <c r="A6" s="16" t="s">
        <v>70</v>
      </c>
      <c r="C6" s="31"/>
      <c r="D6" s="239"/>
      <c r="E6" s="33"/>
      <c r="F6" s="33"/>
    </row>
    <row r="7" spans="1:256" s="16" customFormat="1" ht="13.5" x14ac:dyDescent="0.25">
      <c r="B7" s="30"/>
      <c r="C7" s="31"/>
      <c r="D7" s="32"/>
      <c r="E7" s="33"/>
      <c r="F7" s="33"/>
    </row>
    <row r="8" spans="1:256" s="16" customFormat="1" ht="13.5" x14ac:dyDescent="0.25">
      <c r="A8" s="34" t="s">
        <v>3</v>
      </c>
      <c r="B8" s="35"/>
      <c r="C8" s="36"/>
      <c r="D8" s="37"/>
      <c r="E8" s="38"/>
      <c r="F8" s="39"/>
      <c r="G8" s="14"/>
    </row>
    <row r="9" spans="1:256" s="16" customFormat="1" ht="13.5" x14ac:dyDescent="0.25">
      <c r="A9" s="40" t="s">
        <v>4</v>
      </c>
      <c r="B9" s="41"/>
      <c r="C9" s="19"/>
      <c r="D9" s="20"/>
      <c r="E9" s="21"/>
      <c r="F9" s="21"/>
      <c r="G9" s="22"/>
    </row>
    <row r="10" spans="1:256" s="16" customFormat="1" ht="27" x14ac:dyDescent="0.25">
      <c r="A10" s="40" t="s">
        <v>61</v>
      </c>
      <c r="B10" s="18" t="s">
        <v>171</v>
      </c>
      <c r="C10" s="19" t="s">
        <v>0</v>
      </c>
      <c r="D10" s="20">
        <f>+D31</f>
        <v>70</v>
      </c>
      <c r="E10" s="21">
        <v>0</v>
      </c>
      <c r="F10" s="21">
        <f>+D10*E10</f>
        <v>0</v>
      </c>
      <c r="G10" s="22"/>
    </row>
    <row r="11" spans="1:256" s="16" customFormat="1" ht="27" x14ac:dyDescent="0.25">
      <c r="A11" s="40" t="s">
        <v>158</v>
      </c>
      <c r="B11" s="18" t="s">
        <v>154</v>
      </c>
      <c r="C11" s="19" t="s">
        <v>0</v>
      </c>
      <c r="D11" s="20">
        <f>+D10</f>
        <v>70</v>
      </c>
      <c r="E11" s="21">
        <v>0</v>
      </c>
      <c r="F11" s="21">
        <f t="shared" ref="F11:F26" si="0">+D11*E11</f>
        <v>0</v>
      </c>
      <c r="G11" s="22"/>
    </row>
    <row r="12" spans="1:256" s="16" customFormat="1" ht="13.5" x14ac:dyDescent="0.25">
      <c r="A12" s="40" t="s">
        <v>6</v>
      </c>
      <c r="B12" s="18" t="s">
        <v>159</v>
      </c>
      <c r="C12" s="19" t="s">
        <v>1</v>
      </c>
      <c r="D12" s="20">
        <f>+D11*0.15</f>
        <v>10.5</v>
      </c>
      <c r="E12" s="21">
        <v>0</v>
      </c>
      <c r="F12" s="21">
        <f t="shared" si="0"/>
        <v>0</v>
      </c>
      <c r="G12" s="22"/>
    </row>
    <row r="13" spans="1:256" s="16" customFormat="1" ht="13.5" x14ac:dyDescent="0.25">
      <c r="A13" s="40" t="s">
        <v>7</v>
      </c>
      <c r="B13" s="41" t="s">
        <v>8</v>
      </c>
      <c r="C13" s="19" t="s">
        <v>0</v>
      </c>
      <c r="D13" s="20">
        <f>+D10</f>
        <v>70</v>
      </c>
      <c r="E13" s="21">
        <v>0</v>
      </c>
      <c r="F13" s="21">
        <f t="shared" si="0"/>
        <v>0</v>
      </c>
      <c r="G13" s="22"/>
    </row>
    <row r="14" spans="1:256" s="16" customFormat="1" ht="13.5" x14ac:dyDescent="0.25">
      <c r="A14" s="40" t="s">
        <v>9</v>
      </c>
      <c r="B14" s="41" t="s">
        <v>10</v>
      </c>
      <c r="C14" s="19" t="s">
        <v>0</v>
      </c>
      <c r="D14" s="20">
        <f>+D10</f>
        <v>70</v>
      </c>
      <c r="E14" s="21">
        <v>0</v>
      </c>
      <c r="F14" s="21">
        <f t="shared" si="0"/>
        <v>0</v>
      </c>
      <c r="G14" s="22"/>
    </row>
    <row r="15" spans="1:256" s="16" customFormat="1" ht="13.5" x14ac:dyDescent="0.25">
      <c r="A15" s="40" t="s">
        <v>40</v>
      </c>
      <c r="B15" s="41" t="s">
        <v>41</v>
      </c>
      <c r="C15" s="19" t="s">
        <v>42</v>
      </c>
      <c r="D15" s="23">
        <f>+D16/1000</f>
        <v>1.0500000000000002E-2</v>
      </c>
      <c r="E15" s="21">
        <v>0</v>
      </c>
      <c r="F15" s="21">
        <f t="shared" si="0"/>
        <v>0</v>
      </c>
      <c r="G15" s="22"/>
    </row>
    <row r="16" spans="1:256" s="16" customFormat="1" ht="13.5" x14ac:dyDescent="0.25">
      <c r="A16" s="40" t="s">
        <v>6</v>
      </c>
      <c r="B16" s="41" t="s">
        <v>43</v>
      </c>
      <c r="C16" s="19" t="s">
        <v>44</v>
      </c>
      <c r="D16" s="98">
        <f>+D13*0.01*15</f>
        <v>10.500000000000002</v>
      </c>
      <c r="E16" s="21">
        <v>0</v>
      </c>
      <c r="F16" s="21">
        <f t="shared" si="0"/>
        <v>0</v>
      </c>
      <c r="G16" s="22"/>
    </row>
    <row r="17" spans="1:7" s="16" customFormat="1" ht="13.5" x14ac:dyDescent="0.25">
      <c r="A17" s="40" t="s">
        <v>11</v>
      </c>
      <c r="B17" s="18" t="s">
        <v>12</v>
      </c>
      <c r="C17" s="19" t="s">
        <v>0</v>
      </c>
      <c r="D17" s="20">
        <f>+D14</f>
        <v>70</v>
      </c>
      <c r="E17" s="21">
        <v>0</v>
      </c>
      <c r="F17" s="21">
        <f t="shared" si="0"/>
        <v>0</v>
      </c>
      <c r="G17" s="22"/>
    </row>
    <row r="18" spans="1:7" s="16" customFormat="1" ht="13.5" x14ac:dyDescent="0.25">
      <c r="A18" s="40" t="s">
        <v>6</v>
      </c>
      <c r="B18" s="41" t="s">
        <v>13</v>
      </c>
      <c r="C18" s="19" t="s">
        <v>14</v>
      </c>
      <c r="D18" s="20">
        <f>+D17</f>
        <v>70</v>
      </c>
      <c r="E18" s="21">
        <v>0</v>
      </c>
      <c r="F18" s="21">
        <f t="shared" si="0"/>
        <v>0</v>
      </c>
      <c r="G18" s="22"/>
    </row>
    <row r="19" spans="1:7" s="16" customFormat="1" ht="13.5" x14ac:dyDescent="0.25">
      <c r="A19" s="40" t="s">
        <v>9</v>
      </c>
      <c r="B19" s="41" t="s">
        <v>155</v>
      </c>
      <c r="C19" s="19" t="s">
        <v>14</v>
      </c>
      <c r="D19" s="20">
        <f>+D18</f>
        <v>70</v>
      </c>
      <c r="E19" s="21">
        <v>0</v>
      </c>
      <c r="F19" s="21">
        <f t="shared" si="0"/>
        <v>0</v>
      </c>
      <c r="G19" s="22"/>
    </row>
    <row r="20" spans="1:7" s="16" customFormat="1" ht="13.5" x14ac:dyDescent="0.25">
      <c r="A20" s="40" t="s">
        <v>157</v>
      </c>
      <c r="B20" s="18" t="s">
        <v>156</v>
      </c>
      <c r="C20" s="19" t="s">
        <v>0</v>
      </c>
      <c r="D20" s="20">
        <f>+D19</f>
        <v>70</v>
      </c>
      <c r="E20" s="21">
        <v>0</v>
      </c>
      <c r="F20" s="21">
        <f t="shared" si="0"/>
        <v>0</v>
      </c>
      <c r="G20" s="22"/>
    </row>
    <row r="21" spans="1:7" s="16" customFormat="1" ht="27" x14ac:dyDescent="0.25">
      <c r="A21" s="40" t="s">
        <v>9</v>
      </c>
      <c r="B21" s="18" t="s">
        <v>64</v>
      </c>
      <c r="C21" s="19" t="s">
        <v>0</v>
      </c>
      <c r="D21" s="20">
        <f>+D20</f>
        <v>70</v>
      </c>
      <c r="E21" s="21">
        <v>0</v>
      </c>
      <c r="F21" s="21">
        <f t="shared" si="0"/>
        <v>0</v>
      </c>
      <c r="G21" s="22"/>
    </row>
    <row r="22" spans="1:7" s="16" customFormat="1" ht="13.5" x14ac:dyDescent="0.25">
      <c r="A22" s="40" t="s">
        <v>15</v>
      </c>
      <c r="B22" s="18" t="s">
        <v>16</v>
      </c>
      <c r="C22" s="19" t="s">
        <v>0</v>
      </c>
      <c r="D22" s="20">
        <f>+D11</f>
        <v>70</v>
      </c>
      <c r="E22" s="21">
        <v>0</v>
      </c>
      <c r="F22" s="21">
        <f t="shared" si="0"/>
        <v>0</v>
      </c>
      <c r="G22" s="22"/>
    </row>
    <row r="23" spans="1:7" s="16" customFormat="1" ht="13.5" x14ac:dyDescent="0.25">
      <c r="A23" s="40" t="s">
        <v>6</v>
      </c>
      <c r="B23" s="41" t="s">
        <v>17</v>
      </c>
      <c r="C23" s="19" t="s">
        <v>1</v>
      </c>
      <c r="D23" s="42">
        <f>+D22*0.1</f>
        <v>7</v>
      </c>
      <c r="E23" s="21">
        <v>0</v>
      </c>
      <c r="F23" s="21">
        <f t="shared" si="0"/>
        <v>0</v>
      </c>
      <c r="G23" s="22"/>
    </row>
    <row r="24" spans="1:7" s="16" customFormat="1" ht="13.5" x14ac:dyDescent="0.25">
      <c r="A24" s="40" t="s">
        <v>18</v>
      </c>
      <c r="B24" s="18" t="s">
        <v>19</v>
      </c>
      <c r="C24" s="19" t="s">
        <v>1</v>
      </c>
      <c r="D24" s="42">
        <f>+D10*0.1</f>
        <v>7</v>
      </c>
      <c r="E24" s="21">
        <v>0</v>
      </c>
      <c r="F24" s="21">
        <f t="shared" si="0"/>
        <v>0</v>
      </c>
      <c r="G24" s="22"/>
    </row>
    <row r="25" spans="1:7" s="16" customFormat="1" ht="13.5" x14ac:dyDescent="0.25">
      <c r="A25" s="40" t="s">
        <v>20</v>
      </c>
      <c r="B25" s="18" t="s">
        <v>21</v>
      </c>
      <c r="C25" s="19" t="s">
        <v>1</v>
      </c>
      <c r="D25" s="42">
        <f>+D24</f>
        <v>7</v>
      </c>
      <c r="E25" s="21">
        <v>0</v>
      </c>
      <c r="F25" s="21">
        <f t="shared" si="0"/>
        <v>0</v>
      </c>
      <c r="G25" s="22"/>
    </row>
    <row r="26" spans="1:7" s="16" customFormat="1" ht="13.5" x14ac:dyDescent="0.25">
      <c r="A26" s="40" t="s">
        <v>22</v>
      </c>
      <c r="B26" s="18" t="s">
        <v>23</v>
      </c>
      <c r="C26" s="19" t="s">
        <v>1</v>
      </c>
      <c r="D26" s="42">
        <f>+D25*5</f>
        <v>35</v>
      </c>
      <c r="E26" s="21">
        <v>0</v>
      </c>
      <c r="F26" s="21">
        <f t="shared" si="0"/>
        <v>0</v>
      </c>
      <c r="G26" s="22"/>
    </row>
    <row r="27" spans="1:7" s="16" customFormat="1" ht="13.5" x14ac:dyDescent="0.25">
      <c r="A27" s="40" t="s">
        <v>2</v>
      </c>
      <c r="B27" s="41"/>
      <c r="C27" s="19"/>
      <c r="D27" s="42"/>
      <c r="E27" s="21"/>
      <c r="F27" s="21"/>
      <c r="G27" s="43">
        <f>SUM(F10:F26)</f>
        <v>0</v>
      </c>
    </row>
    <row r="28" spans="1:7" s="16" customFormat="1" ht="13.5" x14ac:dyDescent="0.25">
      <c r="A28" s="40"/>
      <c r="B28" s="41"/>
      <c r="C28" s="19"/>
      <c r="D28" s="42"/>
      <c r="E28" s="21"/>
      <c r="F28" s="21"/>
      <c r="G28" s="22"/>
    </row>
    <row r="29" spans="1:7" s="16" customFormat="1" ht="13.5" x14ac:dyDescent="0.25">
      <c r="A29" s="44" t="s">
        <v>24</v>
      </c>
      <c r="B29" s="41"/>
      <c r="C29" s="19"/>
      <c r="D29" s="42"/>
      <c r="E29" s="21"/>
      <c r="F29" s="21"/>
      <c r="G29" s="22"/>
    </row>
    <row r="30" spans="1:7" s="16" customFormat="1" ht="13.5" x14ac:dyDescent="0.25">
      <c r="A30" s="44" t="s">
        <v>25</v>
      </c>
      <c r="B30" s="41"/>
      <c r="C30" s="19"/>
      <c r="D30" s="42"/>
      <c r="E30" s="21"/>
      <c r="F30" s="21"/>
      <c r="G30" s="22"/>
    </row>
    <row r="31" spans="1:7" s="16" customFormat="1" ht="27" x14ac:dyDescent="0.25">
      <c r="A31" s="44"/>
      <c r="B31" s="18" t="s">
        <v>169</v>
      </c>
      <c r="C31" s="26" t="s">
        <v>0</v>
      </c>
      <c r="D31" s="60">
        <v>70</v>
      </c>
      <c r="E31" s="21">
        <v>0</v>
      </c>
      <c r="F31" s="21">
        <f t="shared" ref="F31" si="1">+D31*E31</f>
        <v>0</v>
      </c>
      <c r="G31" s="22"/>
    </row>
    <row r="32" spans="1:7" s="16" customFormat="1" ht="13.5" x14ac:dyDescent="0.25">
      <c r="A32" s="24" t="s">
        <v>2</v>
      </c>
      <c r="B32" s="25"/>
      <c r="C32" s="240"/>
      <c r="D32" s="241">
        <f>SUM(D31:D31)</f>
        <v>70</v>
      </c>
      <c r="E32" s="27"/>
      <c r="F32" s="27"/>
      <c r="G32" s="28">
        <f>SUM(F31:F31)</f>
        <v>0</v>
      </c>
    </row>
    <row r="33" spans="1:10" s="16" customFormat="1" ht="13.5" x14ac:dyDescent="0.25">
      <c r="B33" s="30"/>
      <c r="C33" s="31"/>
      <c r="D33" s="32"/>
      <c r="E33" s="33"/>
      <c r="F33" s="33"/>
    </row>
    <row r="34" spans="1:10" s="15" customFormat="1" ht="13.5" x14ac:dyDescent="0.25">
      <c r="C34" s="63"/>
      <c r="D34" s="64"/>
      <c r="E34" s="11"/>
      <c r="F34" s="11"/>
      <c r="G34" s="65"/>
    </row>
    <row r="35" spans="1:10" s="15" customFormat="1" ht="13.5" x14ac:dyDescent="0.25">
      <c r="A35" s="66"/>
      <c r="B35" s="67"/>
      <c r="C35" s="68"/>
      <c r="D35" s="69"/>
      <c r="E35" s="70"/>
      <c r="F35" s="70"/>
      <c r="G35" s="71"/>
    </row>
    <row r="36" spans="1:10" s="15" customFormat="1" ht="13.5" x14ac:dyDescent="0.25">
      <c r="A36" s="72" t="s">
        <v>35</v>
      </c>
      <c r="C36" s="63"/>
      <c r="D36" s="64"/>
      <c r="E36" s="11"/>
      <c r="F36" s="11"/>
      <c r="G36" s="73"/>
    </row>
    <row r="37" spans="1:10" s="15" customFormat="1" ht="3.75" customHeight="1" x14ac:dyDescent="0.25">
      <c r="A37" s="72"/>
      <c r="C37" s="63"/>
      <c r="D37" s="64"/>
      <c r="E37" s="11"/>
      <c r="F37" s="11"/>
      <c r="G37" s="73"/>
    </row>
    <row r="38" spans="1:10" s="15" customFormat="1" ht="13.5" x14ac:dyDescent="0.25">
      <c r="A38" s="74" t="str">
        <f>+A8</f>
        <v>Výsadba stromů - práce a pomocný materiál</v>
      </c>
      <c r="C38" s="63"/>
      <c r="D38" s="64"/>
      <c r="E38" s="11"/>
      <c r="F38" s="11"/>
      <c r="G38" s="75">
        <f>+G27</f>
        <v>0</v>
      </c>
    </row>
    <row r="39" spans="1:10" s="15" customFormat="1" ht="13.5" x14ac:dyDescent="0.25">
      <c r="A39" s="74" t="str">
        <f>+A29</f>
        <v>Výsadbový materiál</v>
      </c>
      <c r="C39" s="63"/>
      <c r="D39" s="64"/>
      <c r="E39" s="11"/>
      <c r="F39" s="11"/>
      <c r="G39" s="75">
        <f>+G32</f>
        <v>0</v>
      </c>
    </row>
    <row r="40" spans="1:10" s="15" customFormat="1" ht="13.5" x14ac:dyDescent="0.25">
      <c r="A40" s="76"/>
      <c r="B40" s="77"/>
      <c r="C40" s="78"/>
      <c r="D40" s="79"/>
      <c r="E40" s="80"/>
      <c r="F40" s="80"/>
      <c r="G40" s="81"/>
    </row>
    <row r="41" spans="1:10" s="15" customFormat="1" ht="13.5" x14ac:dyDescent="0.25">
      <c r="A41" s="74"/>
      <c r="C41" s="63"/>
      <c r="D41" s="64"/>
      <c r="E41" s="11"/>
      <c r="F41" s="11"/>
      <c r="G41" s="73"/>
    </row>
    <row r="42" spans="1:10" s="65" customFormat="1" ht="13.5" x14ac:dyDescent="0.25">
      <c r="A42" s="72" t="s">
        <v>77</v>
      </c>
      <c r="C42" s="82"/>
      <c r="D42" s="83"/>
      <c r="E42" s="84"/>
      <c r="F42" s="84"/>
      <c r="G42" s="75">
        <f>SUM(G38:G41)</f>
        <v>0</v>
      </c>
      <c r="J42" s="15"/>
    </row>
    <row r="43" spans="1:10" s="15" customFormat="1" ht="13.5" x14ac:dyDescent="0.25">
      <c r="A43" s="76"/>
      <c r="B43" s="77"/>
      <c r="C43" s="78"/>
      <c r="D43" s="79"/>
      <c r="E43" s="80"/>
      <c r="F43" s="80"/>
      <c r="G43" s="85"/>
    </row>
    <row r="44" spans="1:10" s="15" customFormat="1" ht="13.5" x14ac:dyDescent="0.25">
      <c r="C44" s="63"/>
      <c r="D44" s="64"/>
      <c r="E44" s="11"/>
      <c r="F44" s="11"/>
      <c r="G44" s="65"/>
    </row>
    <row r="45" spans="1:10" s="15" customFormat="1" ht="13.5" x14ac:dyDescent="0.25">
      <c r="C45" s="63"/>
      <c r="D45" s="64"/>
      <c r="E45" s="11"/>
      <c r="F45" s="11"/>
      <c r="G45" s="65"/>
    </row>
    <row r="46" spans="1:10" s="15" customFormat="1" ht="13.5" x14ac:dyDescent="0.25">
      <c r="C46" s="63"/>
      <c r="D46" s="64"/>
      <c r="E46" s="11"/>
      <c r="F46" s="11"/>
      <c r="G46" s="65"/>
    </row>
    <row r="47" spans="1:10" s="15" customFormat="1" ht="13.5" x14ac:dyDescent="0.25">
      <c r="C47" s="63"/>
      <c r="D47" s="64"/>
      <c r="E47" s="11"/>
      <c r="F47" s="11"/>
      <c r="G47" s="65"/>
    </row>
    <row r="48" spans="1:10" s="15" customFormat="1" ht="13.5" x14ac:dyDescent="0.25">
      <c r="C48" s="63"/>
      <c r="D48" s="64"/>
      <c r="E48" s="11"/>
      <c r="F48" s="11"/>
      <c r="G48" s="65"/>
    </row>
    <row r="49" spans="3:7" s="15" customFormat="1" ht="13.5" x14ac:dyDescent="0.25">
      <c r="C49" s="63"/>
      <c r="D49" s="64"/>
      <c r="E49" s="11"/>
      <c r="F49" s="11"/>
      <c r="G49" s="65"/>
    </row>
    <row r="50" spans="3:7" s="15" customFormat="1" ht="13.5" x14ac:dyDescent="0.25">
      <c r="C50" s="63"/>
      <c r="D50" s="64"/>
      <c r="E50" s="11"/>
      <c r="F50" s="11"/>
      <c r="G50" s="65"/>
    </row>
    <row r="51" spans="3:7" s="15" customFormat="1" ht="13.5" x14ac:dyDescent="0.25">
      <c r="C51" s="63"/>
      <c r="D51" s="64"/>
      <c r="E51" s="11"/>
      <c r="F51" s="11"/>
      <c r="G51" s="65"/>
    </row>
    <row r="52" spans="3:7" s="15" customFormat="1" ht="13.5" x14ac:dyDescent="0.25">
      <c r="C52" s="63"/>
      <c r="D52" s="64"/>
      <c r="E52" s="11"/>
      <c r="F52" s="11"/>
      <c r="G52" s="65"/>
    </row>
    <row r="53" spans="3:7" s="15" customFormat="1" ht="13.5" x14ac:dyDescent="0.25">
      <c r="C53" s="63"/>
      <c r="D53" s="64"/>
      <c r="E53" s="11"/>
      <c r="F53" s="11"/>
      <c r="G53" s="65"/>
    </row>
    <row r="54" spans="3:7" s="15" customFormat="1" ht="13.5" x14ac:dyDescent="0.25">
      <c r="C54" s="63"/>
      <c r="D54" s="64"/>
      <c r="E54" s="11"/>
      <c r="F54" s="11"/>
      <c r="G54" s="65"/>
    </row>
    <row r="55" spans="3:7" s="15" customFormat="1" ht="13.5" x14ac:dyDescent="0.25">
      <c r="C55" s="63"/>
      <c r="D55" s="64"/>
      <c r="E55" s="11"/>
      <c r="F55" s="11"/>
      <c r="G55" s="65"/>
    </row>
    <row r="56" spans="3:7" s="15" customFormat="1" ht="13.5" x14ac:dyDescent="0.25">
      <c r="C56" s="63"/>
      <c r="D56" s="64"/>
      <c r="E56" s="11"/>
      <c r="F56" s="11"/>
      <c r="G56" s="65"/>
    </row>
    <row r="57" spans="3:7" s="15" customFormat="1" ht="13.5" x14ac:dyDescent="0.25">
      <c r="C57" s="63"/>
      <c r="D57" s="64"/>
      <c r="E57" s="11"/>
      <c r="F57" s="11"/>
      <c r="G57" s="65"/>
    </row>
    <row r="58" spans="3:7" s="15" customFormat="1" ht="13.5" x14ac:dyDescent="0.25">
      <c r="C58" s="63"/>
      <c r="D58" s="64"/>
      <c r="E58" s="11"/>
      <c r="F58" s="11"/>
      <c r="G58" s="65"/>
    </row>
    <row r="59" spans="3:7" s="15" customFormat="1" ht="13.5" x14ac:dyDescent="0.25">
      <c r="C59" s="63"/>
      <c r="D59" s="64"/>
      <c r="E59" s="11"/>
      <c r="F59" s="11"/>
      <c r="G59" s="65"/>
    </row>
    <row r="60" spans="3:7" s="15" customFormat="1" ht="13.5" x14ac:dyDescent="0.25">
      <c r="C60" s="63"/>
      <c r="D60" s="64"/>
      <c r="E60" s="11"/>
      <c r="F60" s="11"/>
      <c r="G60" s="65"/>
    </row>
    <row r="61" spans="3:7" s="15" customFormat="1" ht="13.5" x14ac:dyDescent="0.25">
      <c r="C61" s="63"/>
      <c r="D61" s="64"/>
      <c r="E61" s="11"/>
      <c r="F61" s="11"/>
      <c r="G61" s="65"/>
    </row>
    <row r="62" spans="3:7" s="15" customFormat="1" ht="13.5" x14ac:dyDescent="0.25">
      <c r="C62" s="63"/>
      <c r="D62" s="64"/>
      <c r="E62" s="11"/>
      <c r="F62" s="11"/>
      <c r="G62" s="65"/>
    </row>
    <row r="63" spans="3:7" s="15" customFormat="1" ht="13.5" x14ac:dyDescent="0.25">
      <c r="C63" s="63"/>
      <c r="D63" s="64"/>
      <c r="E63" s="11"/>
      <c r="F63" s="11"/>
      <c r="G63" s="65"/>
    </row>
    <row r="64" spans="3:7" s="15" customFormat="1" ht="13.5" x14ac:dyDescent="0.25">
      <c r="C64" s="63"/>
      <c r="D64" s="64"/>
      <c r="E64" s="11"/>
      <c r="F64" s="11"/>
      <c r="G64" s="65"/>
    </row>
    <row r="65" spans="3:7" s="15" customFormat="1" ht="13.5" x14ac:dyDescent="0.25">
      <c r="C65" s="63"/>
      <c r="D65" s="64"/>
      <c r="E65" s="11"/>
      <c r="F65" s="11"/>
      <c r="G65" s="65"/>
    </row>
    <row r="66" spans="3:7" s="15" customFormat="1" ht="13.5" x14ac:dyDescent="0.25">
      <c r="C66" s="63"/>
      <c r="D66" s="64"/>
      <c r="E66" s="11"/>
      <c r="F66" s="11"/>
      <c r="G66" s="65"/>
    </row>
    <row r="67" spans="3:7" s="15" customFormat="1" ht="13.5" x14ac:dyDescent="0.25">
      <c r="C67" s="63"/>
      <c r="D67" s="64"/>
      <c r="E67" s="11"/>
      <c r="F67" s="11"/>
      <c r="G67" s="65"/>
    </row>
    <row r="68" spans="3:7" s="15" customFormat="1" ht="13.5" x14ac:dyDescent="0.25">
      <c r="C68" s="63"/>
      <c r="D68" s="64"/>
      <c r="E68" s="11"/>
      <c r="F68" s="11"/>
      <c r="G68" s="65"/>
    </row>
    <row r="69" spans="3:7" s="15" customFormat="1" ht="13.5" x14ac:dyDescent="0.25">
      <c r="C69" s="63"/>
      <c r="D69" s="64"/>
      <c r="E69" s="11"/>
      <c r="F69" s="11"/>
      <c r="G69" s="65"/>
    </row>
    <row r="70" spans="3:7" s="15" customFormat="1" ht="13.5" x14ac:dyDescent="0.25">
      <c r="C70" s="63"/>
      <c r="D70" s="64"/>
      <c r="E70" s="11"/>
      <c r="F70" s="11"/>
      <c r="G70" s="65"/>
    </row>
    <row r="71" spans="3:7" s="15" customFormat="1" ht="13.5" x14ac:dyDescent="0.25">
      <c r="C71" s="63"/>
      <c r="D71" s="64"/>
      <c r="E71" s="11"/>
      <c r="F71" s="11"/>
      <c r="G71" s="65"/>
    </row>
    <row r="72" spans="3:7" s="15" customFormat="1" ht="13.5" x14ac:dyDescent="0.25">
      <c r="C72" s="63"/>
      <c r="D72" s="64"/>
      <c r="E72" s="11"/>
      <c r="F72" s="11"/>
      <c r="G72" s="65"/>
    </row>
    <row r="73" spans="3:7" s="15" customFormat="1" ht="13.5" x14ac:dyDescent="0.25">
      <c r="C73" s="63"/>
      <c r="D73" s="64"/>
      <c r="E73" s="11"/>
      <c r="F73" s="11"/>
      <c r="G73" s="65"/>
    </row>
    <row r="74" spans="3:7" s="15" customFormat="1" ht="13.5" x14ac:dyDescent="0.25">
      <c r="C74" s="63"/>
      <c r="D74" s="64"/>
      <c r="E74" s="11"/>
      <c r="F74" s="11"/>
      <c r="G74" s="65"/>
    </row>
    <row r="75" spans="3:7" s="15" customFormat="1" ht="13.5" x14ac:dyDescent="0.25">
      <c r="C75" s="63"/>
      <c r="D75" s="64"/>
      <c r="E75" s="11"/>
      <c r="F75" s="11"/>
      <c r="G75" s="65"/>
    </row>
    <row r="76" spans="3:7" s="15" customFormat="1" ht="13.5" x14ac:dyDescent="0.25">
      <c r="C76" s="63"/>
      <c r="D76" s="64"/>
      <c r="E76" s="11"/>
      <c r="F76" s="11"/>
      <c r="G76" s="65"/>
    </row>
    <row r="77" spans="3:7" s="15" customFormat="1" ht="13.5" x14ac:dyDescent="0.25">
      <c r="C77" s="63"/>
      <c r="D77" s="64"/>
      <c r="E77" s="11"/>
      <c r="F77" s="11"/>
      <c r="G77" s="65"/>
    </row>
    <row r="78" spans="3:7" s="15" customFormat="1" ht="13.5" x14ac:dyDescent="0.25">
      <c r="C78" s="63"/>
      <c r="D78" s="64"/>
      <c r="E78" s="11"/>
      <c r="F78" s="11"/>
      <c r="G78" s="65"/>
    </row>
    <row r="79" spans="3:7" s="15" customFormat="1" ht="13.5" x14ac:dyDescent="0.25">
      <c r="C79" s="63"/>
      <c r="D79" s="64"/>
      <c r="E79" s="11"/>
      <c r="F79" s="11"/>
      <c r="G79" s="65"/>
    </row>
    <row r="80" spans="3:7" s="15" customFormat="1" ht="13.5" x14ac:dyDescent="0.25">
      <c r="C80" s="63"/>
      <c r="D80" s="64"/>
      <c r="E80" s="11"/>
      <c r="F80" s="11"/>
      <c r="G80" s="65"/>
    </row>
    <row r="81" spans="3:7" s="15" customFormat="1" ht="13.5" x14ac:dyDescent="0.25">
      <c r="C81" s="63"/>
      <c r="D81" s="64"/>
      <c r="E81" s="11"/>
      <c r="F81" s="11"/>
      <c r="G81" s="65"/>
    </row>
    <row r="82" spans="3:7" s="15" customFormat="1" ht="13.5" x14ac:dyDescent="0.25">
      <c r="C82" s="63"/>
      <c r="D82" s="64"/>
      <c r="E82" s="11"/>
      <c r="F82" s="11"/>
      <c r="G82" s="65"/>
    </row>
    <row r="83" spans="3:7" s="15" customFormat="1" ht="13.5" x14ac:dyDescent="0.25">
      <c r="C83" s="63"/>
      <c r="D83" s="64"/>
      <c r="E83" s="11"/>
      <c r="F83" s="11"/>
      <c r="G83" s="65"/>
    </row>
    <row r="84" spans="3:7" s="15" customFormat="1" ht="13.5" x14ac:dyDescent="0.25">
      <c r="C84" s="63"/>
      <c r="D84" s="64"/>
      <c r="E84" s="11"/>
      <c r="F84" s="11"/>
      <c r="G84" s="65"/>
    </row>
    <row r="85" spans="3:7" s="15" customFormat="1" ht="13.5" x14ac:dyDescent="0.25">
      <c r="C85" s="63"/>
      <c r="D85" s="64"/>
      <c r="E85" s="11"/>
      <c r="F85" s="11"/>
      <c r="G85" s="65"/>
    </row>
    <row r="86" spans="3:7" s="15" customFormat="1" ht="13.5" x14ac:dyDescent="0.25">
      <c r="C86" s="63"/>
      <c r="D86" s="64"/>
      <c r="E86" s="11"/>
      <c r="F86" s="11"/>
      <c r="G86" s="65"/>
    </row>
    <row r="87" spans="3:7" s="15" customFormat="1" ht="13.5" x14ac:dyDescent="0.25">
      <c r="C87" s="63"/>
      <c r="D87" s="64"/>
      <c r="E87" s="11"/>
      <c r="F87" s="11"/>
      <c r="G87" s="65"/>
    </row>
    <row r="88" spans="3:7" s="15" customFormat="1" ht="13.5" x14ac:dyDescent="0.25">
      <c r="C88" s="63"/>
      <c r="D88" s="64"/>
      <c r="E88" s="11"/>
      <c r="F88" s="11"/>
      <c r="G88" s="65"/>
    </row>
    <row r="89" spans="3:7" s="15" customFormat="1" ht="13.5" x14ac:dyDescent="0.25">
      <c r="C89" s="63"/>
      <c r="D89" s="64"/>
      <c r="E89" s="11"/>
      <c r="F89" s="11"/>
      <c r="G89" s="65"/>
    </row>
    <row r="90" spans="3:7" s="15" customFormat="1" ht="13.5" x14ac:dyDescent="0.25">
      <c r="C90" s="63"/>
      <c r="D90" s="64"/>
      <c r="E90" s="11"/>
      <c r="F90" s="11"/>
      <c r="G90" s="65"/>
    </row>
    <row r="91" spans="3:7" s="15" customFormat="1" ht="13.5" x14ac:dyDescent="0.25">
      <c r="C91" s="63"/>
      <c r="D91" s="64"/>
      <c r="E91" s="11"/>
      <c r="F91" s="11"/>
      <c r="G91" s="65"/>
    </row>
    <row r="92" spans="3:7" s="15" customFormat="1" ht="13.5" x14ac:dyDescent="0.25">
      <c r="C92" s="63"/>
      <c r="D92" s="64"/>
      <c r="E92" s="11"/>
      <c r="F92" s="11"/>
      <c r="G92" s="65"/>
    </row>
    <row r="93" spans="3:7" s="15" customFormat="1" ht="13.5" x14ac:dyDescent="0.25">
      <c r="C93" s="63"/>
      <c r="D93" s="64"/>
      <c r="E93" s="11"/>
      <c r="F93" s="11"/>
      <c r="G93" s="65"/>
    </row>
    <row r="94" spans="3:7" s="15" customFormat="1" ht="13.5" x14ac:dyDescent="0.25">
      <c r="C94" s="63"/>
      <c r="D94" s="64"/>
      <c r="E94" s="11"/>
      <c r="F94" s="11"/>
      <c r="G94" s="65"/>
    </row>
    <row r="95" spans="3:7" s="15" customFormat="1" ht="13.5" x14ac:dyDescent="0.25">
      <c r="C95" s="63"/>
      <c r="D95" s="64"/>
      <c r="E95" s="11"/>
      <c r="F95" s="11"/>
      <c r="G95" s="65"/>
    </row>
    <row r="96" spans="3:7" s="15" customFormat="1" ht="13.5" x14ac:dyDescent="0.25">
      <c r="C96" s="63"/>
      <c r="D96" s="64"/>
      <c r="E96" s="11"/>
      <c r="F96" s="11"/>
      <c r="G96" s="65"/>
    </row>
    <row r="97" spans="3:7" s="15" customFormat="1" ht="13.5" x14ac:dyDescent="0.25">
      <c r="C97" s="63"/>
      <c r="D97" s="64"/>
      <c r="E97" s="11"/>
      <c r="F97" s="11"/>
      <c r="G97" s="65"/>
    </row>
    <row r="98" spans="3:7" s="15" customFormat="1" ht="13.5" x14ac:dyDescent="0.25">
      <c r="C98" s="63"/>
      <c r="D98" s="64"/>
      <c r="E98" s="11"/>
      <c r="F98" s="11"/>
      <c r="G98" s="65"/>
    </row>
    <row r="99" spans="3:7" s="15" customFormat="1" ht="13.5" x14ac:dyDescent="0.25">
      <c r="C99" s="63"/>
      <c r="D99" s="64"/>
      <c r="E99" s="11"/>
      <c r="F99" s="11"/>
      <c r="G99" s="65"/>
    </row>
    <row r="100" spans="3:7" s="15" customFormat="1" ht="13.5" x14ac:dyDescent="0.25">
      <c r="C100" s="63"/>
      <c r="D100" s="64"/>
      <c r="E100" s="11"/>
      <c r="F100" s="11"/>
      <c r="G100" s="65"/>
    </row>
    <row r="101" spans="3:7" s="15" customFormat="1" ht="13.5" x14ac:dyDescent="0.25">
      <c r="C101" s="63"/>
      <c r="D101" s="64"/>
      <c r="E101" s="11"/>
      <c r="F101" s="11"/>
      <c r="G101" s="65"/>
    </row>
    <row r="102" spans="3:7" s="15" customFormat="1" ht="13.5" x14ac:dyDescent="0.25">
      <c r="C102" s="63"/>
      <c r="D102" s="64"/>
      <c r="E102" s="11"/>
      <c r="F102" s="11"/>
      <c r="G102" s="65"/>
    </row>
    <row r="103" spans="3:7" s="15" customFormat="1" ht="13.5" x14ac:dyDescent="0.25">
      <c r="C103" s="63"/>
      <c r="D103" s="64"/>
      <c r="E103" s="11"/>
      <c r="F103" s="11"/>
      <c r="G103" s="65"/>
    </row>
    <row r="104" spans="3:7" s="15" customFormat="1" ht="13.5" x14ac:dyDescent="0.25">
      <c r="C104" s="63"/>
      <c r="D104" s="64"/>
      <c r="E104" s="11"/>
      <c r="F104" s="11"/>
      <c r="G104" s="65"/>
    </row>
    <row r="105" spans="3:7" s="15" customFormat="1" ht="13.5" x14ac:dyDescent="0.25">
      <c r="C105" s="63"/>
      <c r="D105" s="64"/>
      <c r="E105" s="11"/>
      <c r="F105" s="11"/>
      <c r="G105" s="65"/>
    </row>
    <row r="106" spans="3:7" s="15" customFormat="1" ht="13.5" x14ac:dyDescent="0.25">
      <c r="C106" s="63"/>
      <c r="D106" s="64"/>
      <c r="E106" s="11"/>
      <c r="F106" s="11"/>
      <c r="G106" s="65"/>
    </row>
    <row r="107" spans="3:7" s="15" customFormat="1" ht="13.5" x14ac:dyDescent="0.25">
      <c r="C107" s="63"/>
      <c r="D107" s="64"/>
      <c r="E107" s="11"/>
      <c r="F107" s="11"/>
      <c r="G107" s="65"/>
    </row>
    <row r="108" spans="3:7" s="15" customFormat="1" ht="13.5" x14ac:dyDescent="0.25">
      <c r="C108" s="63"/>
      <c r="D108" s="64"/>
      <c r="E108" s="11"/>
      <c r="F108" s="11"/>
      <c r="G108" s="65"/>
    </row>
    <row r="109" spans="3:7" s="15" customFormat="1" ht="13.5" x14ac:dyDescent="0.25">
      <c r="C109" s="63"/>
      <c r="D109" s="64"/>
      <c r="E109" s="11"/>
      <c r="F109" s="11"/>
      <c r="G109" s="65"/>
    </row>
    <row r="110" spans="3:7" s="15" customFormat="1" ht="13.5" x14ac:dyDescent="0.25">
      <c r="C110" s="63"/>
      <c r="D110" s="64"/>
      <c r="E110" s="11"/>
      <c r="F110" s="11"/>
      <c r="G110" s="65"/>
    </row>
    <row r="111" spans="3:7" s="15" customFormat="1" ht="13.5" x14ac:dyDescent="0.25">
      <c r="C111" s="63"/>
      <c r="D111" s="64"/>
      <c r="E111" s="11"/>
      <c r="F111" s="11"/>
      <c r="G111" s="65"/>
    </row>
    <row r="112" spans="3:7" s="15" customFormat="1" ht="13.5" x14ac:dyDescent="0.25">
      <c r="C112" s="63"/>
      <c r="D112" s="64"/>
      <c r="E112" s="11"/>
      <c r="F112" s="11"/>
      <c r="G112" s="65"/>
    </row>
    <row r="113" spans="3:7" s="15" customFormat="1" ht="13.5" x14ac:dyDescent="0.25">
      <c r="C113" s="63"/>
      <c r="D113" s="64"/>
      <c r="E113" s="11"/>
      <c r="F113" s="11"/>
      <c r="G113" s="65"/>
    </row>
    <row r="114" spans="3:7" s="15" customFormat="1" ht="13.5" x14ac:dyDescent="0.25">
      <c r="C114" s="63"/>
      <c r="D114" s="64"/>
      <c r="E114" s="11"/>
      <c r="F114" s="11"/>
      <c r="G114" s="65"/>
    </row>
    <row r="115" spans="3:7" s="15" customFormat="1" ht="13.5" x14ac:dyDescent="0.25">
      <c r="C115" s="63"/>
      <c r="D115" s="64"/>
      <c r="E115" s="11"/>
      <c r="F115" s="11"/>
      <c r="G115" s="65"/>
    </row>
    <row r="116" spans="3:7" s="15" customFormat="1" ht="13.5" x14ac:dyDescent="0.25">
      <c r="C116" s="63"/>
      <c r="D116" s="64"/>
      <c r="E116" s="11"/>
      <c r="F116" s="11"/>
      <c r="G116" s="65"/>
    </row>
    <row r="117" spans="3:7" s="15" customFormat="1" ht="13.5" x14ac:dyDescent="0.25">
      <c r="C117" s="63"/>
      <c r="D117" s="64"/>
      <c r="E117" s="11"/>
      <c r="F117" s="11"/>
      <c r="G117" s="65"/>
    </row>
    <row r="118" spans="3:7" s="15" customFormat="1" ht="13.5" x14ac:dyDescent="0.25">
      <c r="C118" s="63"/>
      <c r="D118" s="64"/>
      <c r="E118" s="11"/>
      <c r="F118" s="11"/>
      <c r="G118" s="65"/>
    </row>
    <row r="119" spans="3:7" s="15" customFormat="1" ht="13.5" x14ac:dyDescent="0.25">
      <c r="C119" s="63"/>
      <c r="D119" s="64"/>
      <c r="E119" s="11"/>
      <c r="F119" s="11"/>
      <c r="G119" s="65"/>
    </row>
    <row r="120" spans="3:7" s="15" customFormat="1" ht="13.5" x14ac:dyDescent="0.25">
      <c r="C120" s="63"/>
      <c r="D120" s="64"/>
      <c r="E120" s="11"/>
      <c r="F120" s="11"/>
      <c r="G120" s="65"/>
    </row>
    <row r="121" spans="3:7" s="15" customFormat="1" ht="13.5" x14ac:dyDescent="0.25">
      <c r="C121" s="63"/>
      <c r="D121" s="64"/>
      <c r="E121" s="11"/>
      <c r="F121" s="11"/>
      <c r="G121" s="65"/>
    </row>
    <row r="122" spans="3:7" s="15" customFormat="1" ht="13.5" x14ac:dyDescent="0.25">
      <c r="C122" s="63"/>
      <c r="D122" s="64"/>
      <c r="E122" s="11"/>
      <c r="F122" s="11"/>
      <c r="G122" s="65"/>
    </row>
    <row r="123" spans="3:7" s="15" customFormat="1" ht="13.5" x14ac:dyDescent="0.25">
      <c r="C123" s="63"/>
      <c r="D123" s="64"/>
      <c r="E123" s="11"/>
      <c r="F123" s="11"/>
      <c r="G123" s="65"/>
    </row>
    <row r="124" spans="3:7" s="15" customFormat="1" ht="13.5" x14ac:dyDescent="0.25">
      <c r="C124" s="63"/>
      <c r="D124" s="64"/>
      <c r="E124" s="11"/>
      <c r="F124" s="11"/>
      <c r="G124" s="65"/>
    </row>
    <row r="125" spans="3:7" s="15" customFormat="1" ht="13.5" x14ac:dyDescent="0.25">
      <c r="C125" s="63"/>
      <c r="D125" s="64"/>
      <c r="E125" s="11"/>
      <c r="F125" s="11"/>
      <c r="G125" s="65"/>
    </row>
    <row r="126" spans="3:7" s="15" customFormat="1" ht="13.5" x14ac:dyDescent="0.25">
      <c r="C126" s="63"/>
      <c r="D126" s="64"/>
      <c r="E126" s="11"/>
      <c r="F126" s="11"/>
      <c r="G126" s="65"/>
    </row>
    <row r="127" spans="3:7" s="15" customFormat="1" ht="13.5" x14ac:dyDescent="0.25">
      <c r="C127" s="63"/>
      <c r="D127" s="64"/>
      <c r="E127" s="11"/>
      <c r="F127" s="11"/>
      <c r="G127" s="65"/>
    </row>
    <row r="128" spans="3:7" s="15" customFormat="1" ht="13.5" x14ac:dyDescent="0.25">
      <c r="C128" s="63"/>
      <c r="D128" s="64"/>
      <c r="E128" s="11"/>
      <c r="F128" s="11"/>
      <c r="G128" s="65"/>
    </row>
    <row r="129" spans="3:7" s="15" customFormat="1" ht="13.5" x14ac:dyDescent="0.25">
      <c r="C129" s="63"/>
      <c r="D129" s="64"/>
      <c r="E129" s="11"/>
      <c r="F129" s="11"/>
      <c r="G129" s="65"/>
    </row>
    <row r="130" spans="3:7" s="15" customFormat="1" ht="13.5" x14ac:dyDescent="0.25">
      <c r="C130" s="63"/>
      <c r="D130" s="64"/>
      <c r="E130" s="11"/>
      <c r="F130" s="11"/>
      <c r="G130" s="65"/>
    </row>
    <row r="131" spans="3:7" s="15" customFormat="1" ht="13.5" x14ac:dyDescent="0.25">
      <c r="C131" s="63"/>
      <c r="D131" s="64"/>
      <c r="E131" s="11"/>
      <c r="F131" s="11"/>
      <c r="G131" s="65"/>
    </row>
    <row r="132" spans="3:7" s="15" customFormat="1" ht="13.5" x14ac:dyDescent="0.25">
      <c r="C132" s="63"/>
      <c r="D132" s="64"/>
      <c r="E132" s="11"/>
      <c r="F132" s="11"/>
      <c r="G132" s="65"/>
    </row>
    <row r="133" spans="3:7" s="15" customFormat="1" ht="13.5" x14ac:dyDescent="0.25">
      <c r="C133" s="63"/>
      <c r="D133" s="64"/>
      <c r="E133" s="11"/>
      <c r="F133" s="11"/>
      <c r="G133" s="65"/>
    </row>
    <row r="134" spans="3:7" s="15" customFormat="1" ht="13.5" x14ac:dyDescent="0.25">
      <c r="C134" s="63"/>
      <c r="D134" s="64"/>
      <c r="E134" s="11"/>
      <c r="F134" s="11"/>
      <c r="G134" s="65"/>
    </row>
    <row r="135" spans="3:7" s="15" customFormat="1" ht="13.5" x14ac:dyDescent="0.25">
      <c r="C135" s="63"/>
      <c r="D135" s="64"/>
      <c r="E135" s="11"/>
      <c r="F135" s="11"/>
      <c r="G135" s="65"/>
    </row>
    <row r="136" spans="3:7" s="15" customFormat="1" ht="13.5" x14ac:dyDescent="0.25">
      <c r="C136" s="63"/>
      <c r="D136" s="64"/>
      <c r="E136" s="11"/>
      <c r="F136" s="11"/>
      <c r="G136" s="65"/>
    </row>
    <row r="137" spans="3:7" s="15" customFormat="1" ht="13.5" x14ac:dyDescent="0.25">
      <c r="C137" s="63"/>
      <c r="D137" s="64"/>
      <c r="E137" s="11"/>
      <c r="F137" s="11"/>
      <c r="G137" s="65"/>
    </row>
    <row r="138" spans="3:7" s="15" customFormat="1" ht="13.5" x14ac:dyDescent="0.25">
      <c r="C138" s="63"/>
      <c r="D138" s="64"/>
      <c r="E138" s="11"/>
      <c r="F138" s="11"/>
      <c r="G138" s="65"/>
    </row>
    <row r="139" spans="3:7" s="15" customFormat="1" ht="13.5" x14ac:dyDescent="0.25">
      <c r="C139" s="63"/>
      <c r="D139" s="64"/>
      <c r="E139" s="11"/>
      <c r="F139" s="11"/>
      <c r="G139" s="65"/>
    </row>
    <row r="140" spans="3:7" s="15" customFormat="1" ht="13.5" x14ac:dyDescent="0.25">
      <c r="C140" s="63"/>
      <c r="D140" s="64"/>
      <c r="E140" s="11"/>
      <c r="F140" s="11"/>
      <c r="G140" s="65"/>
    </row>
    <row r="141" spans="3:7" s="15" customFormat="1" ht="13.5" x14ac:dyDescent="0.25">
      <c r="C141" s="63"/>
      <c r="D141" s="64"/>
      <c r="E141" s="11"/>
      <c r="F141" s="11"/>
      <c r="G141" s="65"/>
    </row>
    <row r="142" spans="3:7" s="15" customFormat="1" ht="13.5" x14ac:dyDescent="0.25">
      <c r="C142" s="63"/>
      <c r="D142" s="64"/>
      <c r="E142" s="11"/>
      <c r="F142" s="11"/>
      <c r="G142" s="65"/>
    </row>
    <row r="143" spans="3:7" s="15" customFormat="1" ht="13.5" x14ac:dyDescent="0.25">
      <c r="C143" s="63"/>
      <c r="D143" s="64"/>
      <c r="E143" s="11"/>
      <c r="F143" s="11"/>
      <c r="G143" s="65"/>
    </row>
    <row r="144" spans="3:7" s="15" customFormat="1" ht="13.5" x14ac:dyDescent="0.25">
      <c r="C144" s="63"/>
      <c r="D144" s="64"/>
      <c r="E144" s="11"/>
      <c r="F144" s="11"/>
      <c r="G144" s="65"/>
    </row>
    <row r="145" spans="3:7" s="15" customFormat="1" ht="13.5" x14ac:dyDescent="0.25">
      <c r="C145" s="63"/>
      <c r="D145" s="64"/>
      <c r="E145" s="11"/>
      <c r="F145" s="11"/>
      <c r="G145" s="65"/>
    </row>
    <row r="146" spans="3:7" s="15" customFormat="1" ht="13.5" x14ac:dyDescent="0.25">
      <c r="C146" s="63"/>
      <c r="D146" s="64"/>
      <c r="E146" s="11"/>
      <c r="F146" s="11"/>
      <c r="G146" s="65"/>
    </row>
    <row r="147" spans="3:7" s="15" customFormat="1" ht="13.5" x14ac:dyDescent="0.25">
      <c r="C147" s="63"/>
      <c r="D147" s="64"/>
      <c r="E147" s="11"/>
      <c r="F147" s="11"/>
      <c r="G147" s="65"/>
    </row>
    <row r="148" spans="3:7" s="15" customFormat="1" ht="13.5" x14ac:dyDescent="0.25">
      <c r="C148" s="63"/>
      <c r="D148" s="64"/>
      <c r="E148" s="11"/>
      <c r="F148" s="11"/>
      <c r="G148" s="65"/>
    </row>
    <row r="149" spans="3:7" s="15" customFormat="1" ht="13.5" x14ac:dyDescent="0.25">
      <c r="C149" s="63"/>
      <c r="D149" s="64"/>
      <c r="E149" s="11"/>
      <c r="F149" s="11"/>
      <c r="G149" s="65"/>
    </row>
    <row r="150" spans="3:7" s="15" customFormat="1" ht="13.5" x14ac:dyDescent="0.25">
      <c r="C150" s="63"/>
      <c r="D150" s="64"/>
      <c r="E150" s="11"/>
      <c r="F150" s="11"/>
      <c r="G150" s="65"/>
    </row>
  </sheetData>
  <pageMargins left="0.56999999999999995" right="0.24"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53D37-1170-4612-A9C8-847342FCED9B}">
  <dimension ref="A1:Q64"/>
  <sheetViews>
    <sheetView topLeftCell="A31" workbookViewId="0">
      <selection activeCell="B5" sqref="B5"/>
    </sheetView>
  </sheetViews>
  <sheetFormatPr defaultColWidth="9.140625" defaultRowHeight="15" x14ac:dyDescent="0.25"/>
  <cols>
    <col min="1" max="1" width="4.42578125" style="188" customWidth="1"/>
    <col min="2" max="2" width="6.85546875" style="184" customWidth="1"/>
    <col min="3" max="3" width="8" style="185" bestFit="1" customWidth="1"/>
    <col min="4" max="4" width="9.140625" style="185" hidden="1" customWidth="1"/>
    <col min="5" max="5" width="9.5703125" style="133" bestFit="1" customWidth="1"/>
    <col min="6" max="6" width="6" style="133" customWidth="1"/>
    <col min="7" max="8" width="6.7109375" style="134" customWidth="1"/>
    <col min="9" max="9" width="7.42578125" style="134" customWidth="1"/>
    <col min="10" max="10" width="6.28515625" style="134" hidden="1" customWidth="1"/>
    <col min="11" max="11" width="7.28515625" style="134" customWidth="1"/>
    <col min="12" max="13" width="6.42578125" style="133" hidden="1" customWidth="1"/>
    <col min="14" max="14" width="7" style="133" hidden="1" customWidth="1"/>
    <col min="15" max="15" width="7.28515625" style="133" hidden="1" customWidth="1"/>
    <col min="16" max="16" width="7.42578125" style="133" customWidth="1"/>
    <col min="17" max="17" width="27.85546875" style="133" customWidth="1"/>
    <col min="18" max="247" width="9.140625" style="133"/>
    <col min="248" max="248" width="4.42578125" style="133" customWidth="1"/>
    <col min="249" max="249" width="21.28515625" style="133" customWidth="1"/>
    <col min="250" max="251" width="9.140625" style="133"/>
    <col min="252" max="252" width="4.42578125" style="133" customWidth="1"/>
    <col min="253" max="253" width="9.140625" style="133"/>
    <col min="254" max="254" width="8.42578125" style="133" customWidth="1"/>
    <col min="255" max="255" width="9.140625" style="133"/>
    <col min="256" max="256" width="17.85546875" style="133" customWidth="1"/>
    <col min="257" max="257" width="11" style="133" customWidth="1"/>
    <col min="258" max="258" width="7.42578125" style="133" customWidth="1"/>
    <col min="259" max="259" width="6.28515625" style="133" customWidth="1"/>
    <col min="260" max="261" width="6.42578125" style="133" customWidth="1"/>
    <col min="262" max="262" width="7" style="133" customWidth="1"/>
    <col min="263" max="264" width="9.140625" style="133"/>
    <col min="265" max="265" width="37.7109375" style="133" customWidth="1"/>
    <col min="266" max="503" width="9.140625" style="133"/>
    <col min="504" max="504" width="4.42578125" style="133" customWidth="1"/>
    <col min="505" max="505" width="21.28515625" style="133" customWidth="1"/>
    <col min="506" max="507" width="9.140625" style="133"/>
    <col min="508" max="508" width="4.42578125" style="133" customWidth="1"/>
    <col min="509" max="509" width="9.140625" style="133"/>
    <col min="510" max="510" width="8.42578125" style="133" customWidth="1"/>
    <col min="511" max="511" width="9.140625" style="133"/>
    <col min="512" max="512" width="17.85546875" style="133" customWidth="1"/>
    <col min="513" max="513" width="11" style="133" customWidth="1"/>
    <col min="514" max="514" width="7.42578125" style="133" customWidth="1"/>
    <col min="515" max="515" width="6.28515625" style="133" customWidth="1"/>
    <col min="516" max="517" width="6.42578125" style="133" customWidth="1"/>
    <col min="518" max="518" width="7" style="133" customWidth="1"/>
    <col min="519" max="520" width="9.140625" style="133"/>
    <col min="521" max="521" width="37.7109375" style="133" customWidth="1"/>
    <col min="522" max="759" width="9.140625" style="133"/>
    <col min="760" max="760" width="4.42578125" style="133" customWidth="1"/>
    <col min="761" max="761" width="21.28515625" style="133" customWidth="1"/>
    <col min="762" max="763" width="9.140625" style="133"/>
    <col min="764" max="764" width="4.42578125" style="133" customWidth="1"/>
    <col min="765" max="765" width="9.140625" style="133"/>
    <col min="766" max="766" width="8.42578125" style="133" customWidth="1"/>
    <col min="767" max="767" width="9.140625" style="133"/>
    <col min="768" max="768" width="17.85546875" style="133" customWidth="1"/>
    <col min="769" max="769" width="11" style="133" customWidth="1"/>
    <col min="770" max="770" width="7.42578125" style="133" customWidth="1"/>
    <col min="771" max="771" width="6.28515625" style="133" customWidth="1"/>
    <col min="772" max="773" width="6.42578125" style="133" customWidth="1"/>
    <col min="774" max="774" width="7" style="133" customWidth="1"/>
    <col min="775" max="776" width="9.140625" style="133"/>
    <col min="777" max="777" width="37.7109375" style="133" customWidth="1"/>
    <col min="778" max="1015" width="9.140625" style="133"/>
    <col min="1016" max="1016" width="4.42578125" style="133" customWidth="1"/>
    <col min="1017" max="1017" width="21.28515625" style="133" customWidth="1"/>
    <col min="1018" max="1019" width="9.140625" style="133"/>
    <col min="1020" max="1020" width="4.42578125" style="133" customWidth="1"/>
    <col min="1021" max="1021" width="9.140625" style="133"/>
    <col min="1022" max="1022" width="8.42578125" style="133" customWidth="1"/>
    <col min="1023" max="1023" width="9.140625" style="133"/>
    <col min="1024" max="1024" width="17.85546875" style="133" customWidth="1"/>
    <col min="1025" max="1025" width="11" style="133" customWidth="1"/>
    <col min="1026" max="1026" width="7.42578125" style="133" customWidth="1"/>
    <col min="1027" max="1027" width="6.28515625" style="133" customWidth="1"/>
    <col min="1028" max="1029" width="6.42578125" style="133" customWidth="1"/>
    <col min="1030" max="1030" width="7" style="133" customWidth="1"/>
    <col min="1031" max="1032" width="9.140625" style="133"/>
    <col min="1033" max="1033" width="37.7109375" style="133" customWidth="1"/>
    <col min="1034" max="1271" width="9.140625" style="133"/>
    <col min="1272" max="1272" width="4.42578125" style="133" customWidth="1"/>
    <col min="1273" max="1273" width="21.28515625" style="133" customWidth="1"/>
    <col min="1274" max="1275" width="9.140625" style="133"/>
    <col min="1276" max="1276" width="4.42578125" style="133" customWidth="1"/>
    <col min="1277" max="1277" width="9.140625" style="133"/>
    <col min="1278" max="1278" width="8.42578125" style="133" customWidth="1"/>
    <col min="1279" max="1279" width="9.140625" style="133"/>
    <col min="1280" max="1280" width="17.85546875" style="133" customWidth="1"/>
    <col min="1281" max="1281" width="11" style="133" customWidth="1"/>
    <col min="1282" max="1282" width="7.42578125" style="133" customWidth="1"/>
    <col min="1283" max="1283" width="6.28515625" style="133" customWidth="1"/>
    <col min="1284" max="1285" width="6.42578125" style="133" customWidth="1"/>
    <col min="1286" max="1286" width="7" style="133" customWidth="1"/>
    <col min="1287" max="1288" width="9.140625" style="133"/>
    <col min="1289" max="1289" width="37.7109375" style="133" customWidth="1"/>
    <col min="1290" max="1527" width="9.140625" style="133"/>
    <col min="1528" max="1528" width="4.42578125" style="133" customWidth="1"/>
    <col min="1529" max="1529" width="21.28515625" style="133" customWidth="1"/>
    <col min="1530" max="1531" width="9.140625" style="133"/>
    <col min="1532" max="1532" width="4.42578125" style="133" customWidth="1"/>
    <col min="1533" max="1533" width="9.140625" style="133"/>
    <col min="1534" max="1534" width="8.42578125" style="133" customWidth="1"/>
    <col min="1535" max="1535" width="9.140625" style="133"/>
    <col min="1536" max="1536" width="17.85546875" style="133" customWidth="1"/>
    <col min="1537" max="1537" width="11" style="133" customWidth="1"/>
    <col min="1538" max="1538" width="7.42578125" style="133" customWidth="1"/>
    <col min="1539" max="1539" width="6.28515625" style="133" customWidth="1"/>
    <col min="1540" max="1541" width="6.42578125" style="133" customWidth="1"/>
    <col min="1542" max="1542" width="7" style="133" customWidth="1"/>
    <col min="1543" max="1544" width="9.140625" style="133"/>
    <col min="1545" max="1545" width="37.7109375" style="133" customWidth="1"/>
    <col min="1546" max="1783" width="9.140625" style="133"/>
    <col min="1784" max="1784" width="4.42578125" style="133" customWidth="1"/>
    <col min="1785" max="1785" width="21.28515625" style="133" customWidth="1"/>
    <col min="1786" max="1787" width="9.140625" style="133"/>
    <col min="1788" max="1788" width="4.42578125" style="133" customWidth="1"/>
    <col min="1789" max="1789" width="9.140625" style="133"/>
    <col min="1790" max="1790" width="8.42578125" style="133" customWidth="1"/>
    <col min="1791" max="1791" width="9.140625" style="133"/>
    <col min="1792" max="1792" width="17.85546875" style="133" customWidth="1"/>
    <col min="1793" max="1793" width="11" style="133" customWidth="1"/>
    <col min="1794" max="1794" width="7.42578125" style="133" customWidth="1"/>
    <col min="1795" max="1795" width="6.28515625" style="133" customWidth="1"/>
    <col min="1796" max="1797" width="6.42578125" style="133" customWidth="1"/>
    <col min="1798" max="1798" width="7" style="133" customWidth="1"/>
    <col min="1799" max="1800" width="9.140625" style="133"/>
    <col min="1801" max="1801" width="37.7109375" style="133" customWidth="1"/>
    <col min="1802" max="2039" width="9.140625" style="133"/>
    <col min="2040" max="2040" width="4.42578125" style="133" customWidth="1"/>
    <col min="2041" max="2041" width="21.28515625" style="133" customWidth="1"/>
    <col min="2042" max="2043" width="9.140625" style="133"/>
    <col min="2044" max="2044" width="4.42578125" style="133" customWidth="1"/>
    <col min="2045" max="2045" width="9.140625" style="133"/>
    <col min="2046" max="2046" width="8.42578125" style="133" customWidth="1"/>
    <col min="2047" max="2047" width="9.140625" style="133"/>
    <col min="2048" max="2048" width="17.85546875" style="133" customWidth="1"/>
    <col min="2049" max="2049" width="11" style="133" customWidth="1"/>
    <col min="2050" max="2050" width="7.42578125" style="133" customWidth="1"/>
    <col min="2051" max="2051" width="6.28515625" style="133" customWidth="1"/>
    <col min="2052" max="2053" width="6.42578125" style="133" customWidth="1"/>
    <col min="2054" max="2054" width="7" style="133" customWidth="1"/>
    <col min="2055" max="2056" width="9.140625" style="133"/>
    <col min="2057" max="2057" width="37.7109375" style="133" customWidth="1"/>
    <col min="2058" max="2295" width="9.140625" style="133"/>
    <col min="2296" max="2296" width="4.42578125" style="133" customWidth="1"/>
    <col min="2297" max="2297" width="21.28515625" style="133" customWidth="1"/>
    <col min="2298" max="2299" width="9.140625" style="133"/>
    <col min="2300" max="2300" width="4.42578125" style="133" customWidth="1"/>
    <col min="2301" max="2301" width="9.140625" style="133"/>
    <col min="2302" max="2302" width="8.42578125" style="133" customWidth="1"/>
    <col min="2303" max="2303" width="9.140625" style="133"/>
    <col min="2304" max="2304" width="17.85546875" style="133" customWidth="1"/>
    <col min="2305" max="2305" width="11" style="133" customWidth="1"/>
    <col min="2306" max="2306" width="7.42578125" style="133" customWidth="1"/>
    <col min="2307" max="2307" width="6.28515625" style="133" customWidth="1"/>
    <col min="2308" max="2309" width="6.42578125" style="133" customWidth="1"/>
    <col min="2310" max="2310" width="7" style="133" customWidth="1"/>
    <col min="2311" max="2312" width="9.140625" style="133"/>
    <col min="2313" max="2313" width="37.7109375" style="133" customWidth="1"/>
    <col min="2314" max="2551" width="9.140625" style="133"/>
    <col min="2552" max="2552" width="4.42578125" style="133" customWidth="1"/>
    <col min="2553" max="2553" width="21.28515625" style="133" customWidth="1"/>
    <col min="2554" max="2555" width="9.140625" style="133"/>
    <col min="2556" max="2556" width="4.42578125" style="133" customWidth="1"/>
    <col min="2557" max="2557" width="9.140625" style="133"/>
    <col min="2558" max="2558" width="8.42578125" style="133" customWidth="1"/>
    <col min="2559" max="2559" width="9.140625" style="133"/>
    <col min="2560" max="2560" width="17.85546875" style="133" customWidth="1"/>
    <col min="2561" max="2561" width="11" style="133" customWidth="1"/>
    <col min="2562" max="2562" width="7.42578125" style="133" customWidth="1"/>
    <col min="2563" max="2563" width="6.28515625" style="133" customWidth="1"/>
    <col min="2564" max="2565" width="6.42578125" style="133" customWidth="1"/>
    <col min="2566" max="2566" width="7" style="133" customWidth="1"/>
    <col min="2567" max="2568" width="9.140625" style="133"/>
    <col min="2569" max="2569" width="37.7109375" style="133" customWidth="1"/>
    <col min="2570" max="2807" width="9.140625" style="133"/>
    <col min="2808" max="2808" width="4.42578125" style="133" customWidth="1"/>
    <col min="2809" max="2809" width="21.28515625" style="133" customWidth="1"/>
    <col min="2810" max="2811" width="9.140625" style="133"/>
    <col min="2812" max="2812" width="4.42578125" style="133" customWidth="1"/>
    <col min="2813" max="2813" width="9.140625" style="133"/>
    <col min="2814" max="2814" width="8.42578125" style="133" customWidth="1"/>
    <col min="2815" max="2815" width="9.140625" style="133"/>
    <col min="2816" max="2816" width="17.85546875" style="133" customWidth="1"/>
    <col min="2817" max="2817" width="11" style="133" customWidth="1"/>
    <col min="2818" max="2818" width="7.42578125" style="133" customWidth="1"/>
    <col min="2819" max="2819" width="6.28515625" style="133" customWidth="1"/>
    <col min="2820" max="2821" width="6.42578125" style="133" customWidth="1"/>
    <col min="2822" max="2822" width="7" style="133" customWidth="1"/>
    <col min="2823" max="2824" width="9.140625" style="133"/>
    <col min="2825" max="2825" width="37.7109375" style="133" customWidth="1"/>
    <col min="2826" max="3063" width="9.140625" style="133"/>
    <col min="3064" max="3064" width="4.42578125" style="133" customWidth="1"/>
    <col min="3065" max="3065" width="21.28515625" style="133" customWidth="1"/>
    <col min="3066" max="3067" width="9.140625" style="133"/>
    <col min="3068" max="3068" width="4.42578125" style="133" customWidth="1"/>
    <col min="3069" max="3069" width="9.140625" style="133"/>
    <col min="3070" max="3070" width="8.42578125" style="133" customWidth="1"/>
    <col min="3071" max="3071" width="9.140625" style="133"/>
    <col min="3072" max="3072" width="17.85546875" style="133" customWidth="1"/>
    <col min="3073" max="3073" width="11" style="133" customWidth="1"/>
    <col min="3074" max="3074" width="7.42578125" style="133" customWidth="1"/>
    <col min="3075" max="3075" width="6.28515625" style="133" customWidth="1"/>
    <col min="3076" max="3077" width="6.42578125" style="133" customWidth="1"/>
    <col min="3078" max="3078" width="7" style="133" customWidth="1"/>
    <col min="3079" max="3080" width="9.140625" style="133"/>
    <col min="3081" max="3081" width="37.7109375" style="133" customWidth="1"/>
    <col min="3082" max="3319" width="9.140625" style="133"/>
    <col min="3320" max="3320" width="4.42578125" style="133" customWidth="1"/>
    <col min="3321" max="3321" width="21.28515625" style="133" customWidth="1"/>
    <col min="3322" max="3323" width="9.140625" style="133"/>
    <col min="3324" max="3324" width="4.42578125" style="133" customWidth="1"/>
    <col min="3325" max="3325" width="9.140625" style="133"/>
    <col min="3326" max="3326" width="8.42578125" style="133" customWidth="1"/>
    <col min="3327" max="3327" width="9.140625" style="133"/>
    <col min="3328" max="3328" width="17.85546875" style="133" customWidth="1"/>
    <col min="3329" max="3329" width="11" style="133" customWidth="1"/>
    <col min="3330" max="3330" width="7.42578125" style="133" customWidth="1"/>
    <col min="3331" max="3331" width="6.28515625" style="133" customWidth="1"/>
    <col min="3332" max="3333" width="6.42578125" style="133" customWidth="1"/>
    <col min="3334" max="3334" width="7" style="133" customWidth="1"/>
    <col min="3335" max="3336" width="9.140625" style="133"/>
    <col min="3337" max="3337" width="37.7109375" style="133" customWidth="1"/>
    <col min="3338" max="3575" width="9.140625" style="133"/>
    <col min="3576" max="3576" width="4.42578125" style="133" customWidth="1"/>
    <col min="3577" max="3577" width="21.28515625" style="133" customWidth="1"/>
    <col min="3578" max="3579" width="9.140625" style="133"/>
    <col min="3580" max="3580" width="4.42578125" style="133" customWidth="1"/>
    <col min="3581" max="3581" width="9.140625" style="133"/>
    <col min="3582" max="3582" width="8.42578125" style="133" customWidth="1"/>
    <col min="3583" max="3583" width="9.140625" style="133"/>
    <col min="3584" max="3584" width="17.85546875" style="133" customWidth="1"/>
    <col min="3585" max="3585" width="11" style="133" customWidth="1"/>
    <col min="3586" max="3586" width="7.42578125" style="133" customWidth="1"/>
    <col min="3587" max="3587" width="6.28515625" style="133" customWidth="1"/>
    <col min="3588" max="3589" width="6.42578125" style="133" customWidth="1"/>
    <col min="3590" max="3590" width="7" style="133" customWidth="1"/>
    <col min="3591" max="3592" width="9.140625" style="133"/>
    <col min="3593" max="3593" width="37.7109375" style="133" customWidth="1"/>
    <col min="3594" max="3831" width="9.140625" style="133"/>
    <col min="3832" max="3832" width="4.42578125" style="133" customWidth="1"/>
    <col min="3833" max="3833" width="21.28515625" style="133" customWidth="1"/>
    <col min="3834" max="3835" width="9.140625" style="133"/>
    <col min="3836" max="3836" width="4.42578125" style="133" customWidth="1"/>
    <col min="3837" max="3837" width="9.140625" style="133"/>
    <col min="3838" max="3838" width="8.42578125" style="133" customWidth="1"/>
    <col min="3839" max="3839" width="9.140625" style="133"/>
    <col min="3840" max="3840" width="17.85546875" style="133" customWidth="1"/>
    <col min="3841" max="3841" width="11" style="133" customWidth="1"/>
    <col min="3842" max="3842" width="7.42578125" style="133" customWidth="1"/>
    <col min="3843" max="3843" width="6.28515625" style="133" customWidth="1"/>
    <col min="3844" max="3845" width="6.42578125" style="133" customWidth="1"/>
    <col min="3846" max="3846" width="7" style="133" customWidth="1"/>
    <col min="3847" max="3848" width="9.140625" style="133"/>
    <col min="3849" max="3849" width="37.7109375" style="133" customWidth="1"/>
    <col min="3850" max="4087" width="9.140625" style="133"/>
    <col min="4088" max="4088" width="4.42578125" style="133" customWidth="1"/>
    <col min="4089" max="4089" width="21.28515625" style="133" customWidth="1"/>
    <col min="4090" max="4091" width="9.140625" style="133"/>
    <col min="4092" max="4092" width="4.42578125" style="133" customWidth="1"/>
    <col min="4093" max="4093" width="9.140625" style="133"/>
    <col min="4094" max="4094" width="8.42578125" style="133" customWidth="1"/>
    <col min="4095" max="4095" width="9.140625" style="133"/>
    <col min="4096" max="4096" width="17.85546875" style="133" customWidth="1"/>
    <col min="4097" max="4097" width="11" style="133" customWidth="1"/>
    <col min="4098" max="4098" width="7.42578125" style="133" customWidth="1"/>
    <col min="4099" max="4099" width="6.28515625" style="133" customWidth="1"/>
    <col min="4100" max="4101" width="6.42578125" style="133" customWidth="1"/>
    <col min="4102" max="4102" width="7" style="133" customWidth="1"/>
    <col min="4103" max="4104" width="9.140625" style="133"/>
    <col min="4105" max="4105" width="37.7109375" style="133" customWidth="1"/>
    <col min="4106" max="4343" width="9.140625" style="133"/>
    <col min="4344" max="4344" width="4.42578125" style="133" customWidth="1"/>
    <col min="4345" max="4345" width="21.28515625" style="133" customWidth="1"/>
    <col min="4346" max="4347" width="9.140625" style="133"/>
    <col min="4348" max="4348" width="4.42578125" style="133" customWidth="1"/>
    <col min="4349" max="4349" width="9.140625" style="133"/>
    <col min="4350" max="4350" width="8.42578125" style="133" customWidth="1"/>
    <col min="4351" max="4351" width="9.140625" style="133"/>
    <col min="4352" max="4352" width="17.85546875" style="133" customWidth="1"/>
    <col min="4353" max="4353" width="11" style="133" customWidth="1"/>
    <col min="4354" max="4354" width="7.42578125" style="133" customWidth="1"/>
    <col min="4355" max="4355" width="6.28515625" style="133" customWidth="1"/>
    <col min="4356" max="4357" width="6.42578125" style="133" customWidth="1"/>
    <col min="4358" max="4358" width="7" style="133" customWidth="1"/>
    <col min="4359" max="4360" width="9.140625" style="133"/>
    <col min="4361" max="4361" width="37.7109375" style="133" customWidth="1"/>
    <col min="4362" max="4599" width="9.140625" style="133"/>
    <col min="4600" max="4600" width="4.42578125" style="133" customWidth="1"/>
    <col min="4601" max="4601" width="21.28515625" style="133" customWidth="1"/>
    <col min="4602" max="4603" width="9.140625" style="133"/>
    <col min="4604" max="4604" width="4.42578125" style="133" customWidth="1"/>
    <col min="4605" max="4605" width="9.140625" style="133"/>
    <col min="4606" max="4606" width="8.42578125" style="133" customWidth="1"/>
    <col min="4607" max="4607" width="9.140625" style="133"/>
    <col min="4608" max="4608" width="17.85546875" style="133" customWidth="1"/>
    <col min="4609" max="4609" width="11" style="133" customWidth="1"/>
    <col min="4610" max="4610" width="7.42578125" style="133" customWidth="1"/>
    <col min="4611" max="4611" width="6.28515625" style="133" customWidth="1"/>
    <col min="4612" max="4613" width="6.42578125" style="133" customWidth="1"/>
    <col min="4614" max="4614" width="7" style="133" customWidth="1"/>
    <col min="4615" max="4616" width="9.140625" style="133"/>
    <col min="4617" max="4617" width="37.7109375" style="133" customWidth="1"/>
    <col min="4618" max="4855" width="9.140625" style="133"/>
    <col min="4856" max="4856" width="4.42578125" style="133" customWidth="1"/>
    <col min="4857" max="4857" width="21.28515625" style="133" customWidth="1"/>
    <col min="4858" max="4859" width="9.140625" style="133"/>
    <col min="4860" max="4860" width="4.42578125" style="133" customWidth="1"/>
    <col min="4861" max="4861" width="9.140625" style="133"/>
    <col min="4862" max="4862" width="8.42578125" style="133" customWidth="1"/>
    <col min="4863" max="4863" width="9.140625" style="133"/>
    <col min="4864" max="4864" width="17.85546875" style="133" customWidth="1"/>
    <col min="4865" max="4865" width="11" style="133" customWidth="1"/>
    <col min="4866" max="4866" width="7.42578125" style="133" customWidth="1"/>
    <col min="4867" max="4867" width="6.28515625" style="133" customWidth="1"/>
    <col min="4868" max="4869" width="6.42578125" style="133" customWidth="1"/>
    <col min="4870" max="4870" width="7" style="133" customWidth="1"/>
    <col min="4871" max="4872" width="9.140625" style="133"/>
    <col min="4873" max="4873" width="37.7109375" style="133" customWidth="1"/>
    <col min="4874" max="5111" width="9.140625" style="133"/>
    <col min="5112" max="5112" width="4.42578125" style="133" customWidth="1"/>
    <col min="5113" max="5113" width="21.28515625" style="133" customWidth="1"/>
    <col min="5114" max="5115" width="9.140625" style="133"/>
    <col min="5116" max="5116" width="4.42578125" style="133" customWidth="1"/>
    <col min="5117" max="5117" width="9.140625" style="133"/>
    <col min="5118" max="5118" width="8.42578125" style="133" customWidth="1"/>
    <col min="5119" max="5119" width="9.140625" style="133"/>
    <col min="5120" max="5120" width="17.85546875" style="133" customWidth="1"/>
    <col min="5121" max="5121" width="11" style="133" customWidth="1"/>
    <col min="5122" max="5122" width="7.42578125" style="133" customWidth="1"/>
    <col min="5123" max="5123" width="6.28515625" style="133" customWidth="1"/>
    <col min="5124" max="5125" width="6.42578125" style="133" customWidth="1"/>
    <col min="5126" max="5126" width="7" style="133" customWidth="1"/>
    <col min="5127" max="5128" width="9.140625" style="133"/>
    <col min="5129" max="5129" width="37.7109375" style="133" customWidth="1"/>
    <col min="5130" max="5367" width="9.140625" style="133"/>
    <col min="5368" max="5368" width="4.42578125" style="133" customWidth="1"/>
    <col min="5369" max="5369" width="21.28515625" style="133" customWidth="1"/>
    <col min="5370" max="5371" width="9.140625" style="133"/>
    <col min="5372" max="5372" width="4.42578125" style="133" customWidth="1"/>
    <col min="5373" max="5373" width="9.140625" style="133"/>
    <col min="5374" max="5374" width="8.42578125" style="133" customWidth="1"/>
    <col min="5375" max="5375" width="9.140625" style="133"/>
    <col min="5376" max="5376" width="17.85546875" style="133" customWidth="1"/>
    <col min="5377" max="5377" width="11" style="133" customWidth="1"/>
    <col min="5378" max="5378" width="7.42578125" style="133" customWidth="1"/>
    <col min="5379" max="5379" width="6.28515625" style="133" customWidth="1"/>
    <col min="5380" max="5381" width="6.42578125" style="133" customWidth="1"/>
    <col min="5382" max="5382" width="7" style="133" customWidth="1"/>
    <col min="5383" max="5384" width="9.140625" style="133"/>
    <col min="5385" max="5385" width="37.7109375" style="133" customWidth="1"/>
    <col min="5386" max="5623" width="9.140625" style="133"/>
    <col min="5624" max="5624" width="4.42578125" style="133" customWidth="1"/>
    <col min="5625" max="5625" width="21.28515625" style="133" customWidth="1"/>
    <col min="5626" max="5627" width="9.140625" style="133"/>
    <col min="5628" max="5628" width="4.42578125" style="133" customWidth="1"/>
    <col min="5629" max="5629" width="9.140625" style="133"/>
    <col min="5630" max="5630" width="8.42578125" style="133" customWidth="1"/>
    <col min="5631" max="5631" width="9.140625" style="133"/>
    <col min="5632" max="5632" width="17.85546875" style="133" customWidth="1"/>
    <col min="5633" max="5633" width="11" style="133" customWidth="1"/>
    <col min="5634" max="5634" width="7.42578125" style="133" customWidth="1"/>
    <col min="5635" max="5635" width="6.28515625" style="133" customWidth="1"/>
    <col min="5636" max="5637" width="6.42578125" style="133" customWidth="1"/>
    <col min="5638" max="5638" width="7" style="133" customWidth="1"/>
    <col min="5639" max="5640" width="9.140625" style="133"/>
    <col min="5641" max="5641" width="37.7109375" style="133" customWidth="1"/>
    <col min="5642" max="5879" width="9.140625" style="133"/>
    <col min="5880" max="5880" width="4.42578125" style="133" customWidth="1"/>
    <col min="5881" max="5881" width="21.28515625" style="133" customWidth="1"/>
    <col min="5882" max="5883" width="9.140625" style="133"/>
    <col min="5884" max="5884" width="4.42578125" style="133" customWidth="1"/>
    <col min="5885" max="5885" width="9.140625" style="133"/>
    <col min="5886" max="5886" width="8.42578125" style="133" customWidth="1"/>
    <col min="5887" max="5887" width="9.140625" style="133"/>
    <col min="5888" max="5888" width="17.85546875" style="133" customWidth="1"/>
    <col min="5889" max="5889" width="11" style="133" customWidth="1"/>
    <col min="5890" max="5890" width="7.42578125" style="133" customWidth="1"/>
    <col min="5891" max="5891" width="6.28515625" style="133" customWidth="1"/>
    <col min="5892" max="5893" width="6.42578125" style="133" customWidth="1"/>
    <col min="5894" max="5894" width="7" style="133" customWidth="1"/>
    <col min="5895" max="5896" width="9.140625" style="133"/>
    <col min="5897" max="5897" width="37.7109375" style="133" customWidth="1"/>
    <col min="5898" max="6135" width="9.140625" style="133"/>
    <col min="6136" max="6136" width="4.42578125" style="133" customWidth="1"/>
    <col min="6137" max="6137" width="21.28515625" style="133" customWidth="1"/>
    <col min="6138" max="6139" width="9.140625" style="133"/>
    <col min="6140" max="6140" width="4.42578125" style="133" customWidth="1"/>
    <col min="6141" max="6141" width="9.140625" style="133"/>
    <col min="6142" max="6142" width="8.42578125" style="133" customWidth="1"/>
    <col min="6143" max="6143" width="9.140625" style="133"/>
    <col min="6144" max="6144" width="17.85546875" style="133" customWidth="1"/>
    <col min="6145" max="6145" width="11" style="133" customWidth="1"/>
    <col min="6146" max="6146" width="7.42578125" style="133" customWidth="1"/>
    <col min="6147" max="6147" width="6.28515625" style="133" customWidth="1"/>
    <col min="6148" max="6149" width="6.42578125" style="133" customWidth="1"/>
    <col min="6150" max="6150" width="7" style="133" customWidth="1"/>
    <col min="6151" max="6152" width="9.140625" style="133"/>
    <col min="6153" max="6153" width="37.7109375" style="133" customWidth="1"/>
    <col min="6154" max="6391" width="9.140625" style="133"/>
    <col min="6392" max="6392" width="4.42578125" style="133" customWidth="1"/>
    <col min="6393" max="6393" width="21.28515625" style="133" customWidth="1"/>
    <col min="6394" max="6395" width="9.140625" style="133"/>
    <col min="6396" max="6396" width="4.42578125" style="133" customWidth="1"/>
    <col min="6397" max="6397" width="9.140625" style="133"/>
    <col min="6398" max="6398" width="8.42578125" style="133" customWidth="1"/>
    <col min="6399" max="6399" width="9.140625" style="133"/>
    <col min="6400" max="6400" width="17.85546875" style="133" customWidth="1"/>
    <col min="6401" max="6401" width="11" style="133" customWidth="1"/>
    <col min="6402" max="6402" width="7.42578125" style="133" customWidth="1"/>
    <col min="6403" max="6403" width="6.28515625" style="133" customWidth="1"/>
    <col min="6404" max="6405" width="6.42578125" style="133" customWidth="1"/>
    <col min="6406" max="6406" width="7" style="133" customWidth="1"/>
    <col min="6407" max="6408" width="9.140625" style="133"/>
    <col min="6409" max="6409" width="37.7109375" style="133" customWidth="1"/>
    <col min="6410" max="6647" width="9.140625" style="133"/>
    <col min="6648" max="6648" width="4.42578125" style="133" customWidth="1"/>
    <col min="6649" max="6649" width="21.28515625" style="133" customWidth="1"/>
    <col min="6650" max="6651" width="9.140625" style="133"/>
    <col min="6652" max="6652" width="4.42578125" style="133" customWidth="1"/>
    <col min="6653" max="6653" width="9.140625" style="133"/>
    <col min="6654" max="6654" width="8.42578125" style="133" customWidth="1"/>
    <col min="6655" max="6655" width="9.140625" style="133"/>
    <col min="6656" max="6656" width="17.85546875" style="133" customWidth="1"/>
    <col min="6657" max="6657" width="11" style="133" customWidth="1"/>
    <col min="6658" max="6658" width="7.42578125" style="133" customWidth="1"/>
    <col min="6659" max="6659" width="6.28515625" style="133" customWidth="1"/>
    <col min="6660" max="6661" width="6.42578125" style="133" customWidth="1"/>
    <col min="6662" max="6662" width="7" style="133" customWidth="1"/>
    <col min="6663" max="6664" width="9.140625" style="133"/>
    <col min="6665" max="6665" width="37.7109375" style="133" customWidth="1"/>
    <col min="6666" max="6903" width="9.140625" style="133"/>
    <col min="6904" max="6904" width="4.42578125" style="133" customWidth="1"/>
    <col min="6905" max="6905" width="21.28515625" style="133" customWidth="1"/>
    <col min="6906" max="6907" width="9.140625" style="133"/>
    <col min="6908" max="6908" width="4.42578125" style="133" customWidth="1"/>
    <col min="6909" max="6909" width="9.140625" style="133"/>
    <col min="6910" max="6910" width="8.42578125" style="133" customWidth="1"/>
    <col min="6911" max="6911" width="9.140625" style="133"/>
    <col min="6912" max="6912" width="17.85546875" style="133" customWidth="1"/>
    <col min="6913" max="6913" width="11" style="133" customWidth="1"/>
    <col min="6914" max="6914" width="7.42578125" style="133" customWidth="1"/>
    <col min="6915" max="6915" width="6.28515625" style="133" customWidth="1"/>
    <col min="6916" max="6917" width="6.42578125" style="133" customWidth="1"/>
    <col min="6918" max="6918" width="7" style="133" customWidth="1"/>
    <col min="6919" max="6920" width="9.140625" style="133"/>
    <col min="6921" max="6921" width="37.7109375" style="133" customWidth="1"/>
    <col min="6922" max="7159" width="9.140625" style="133"/>
    <col min="7160" max="7160" width="4.42578125" style="133" customWidth="1"/>
    <col min="7161" max="7161" width="21.28515625" style="133" customWidth="1"/>
    <col min="7162" max="7163" width="9.140625" style="133"/>
    <col min="7164" max="7164" width="4.42578125" style="133" customWidth="1"/>
    <col min="7165" max="7165" width="9.140625" style="133"/>
    <col min="7166" max="7166" width="8.42578125" style="133" customWidth="1"/>
    <col min="7167" max="7167" width="9.140625" style="133"/>
    <col min="7168" max="7168" width="17.85546875" style="133" customWidth="1"/>
    <col min="7169" max="7169" width="11" style="133" customWidth="1"/>
    <col min="7170" max="7170" width="7.42578125" style="133" customWidth="1"/>
    <col min="7171" max="7171" width="6.28515625" style="133" customWidth="1"/>
    <col min="7172" max="7173" width="6.42578125" style="133" customWidth="1"/>
    <col min="7174" max="7174" width="7" style="133" customWidth="1"/>
    <col min="7175" max="7176" width="9.140625" style="133"/>
    <col min="7177" max="7177" width="37.7109375" style="133" customWidth="1"/>
    <col min="7178" max="7415" width="9.140625" style="133"/>
    <col min="7416" max="7416" width="4.42578125" style="133" customWidth="1"/>
    <col min="7417" max="7417" width="21.28515625" style="133" customWidth="1"/>
    <col min="7418" max="7419" width="9.140625" style="133"/>
    <col min="7420" max="7420" width="4.42578125" style="133" customWidth="1"/>
    <col min="7421" max="7421" width="9.140625" style="133"/>
    <col min="7422" max="7422" width="8.42578125" style="133" customWidth="1"/>
    <col min="7423" max="7423" width="9.140625" style="133"/>
    <col min="7424" max="7424" width="17.85546875" style="133" customWidth="1"/>
    <col min="7425" max="7425" width="11" style="133" customWidth="1"/>
    <col min="7426" max="7426" width="7.42578125" style="133" customWidth="1"/>
    <col min="7427" max="7427" width="6.28515625" style="133" customWidth="1"/>
    <col min="7428" max="7429" width="6.42578125" style="133" customWidth="1"/>
    <col min="7430" max="7430" width="7" style="133" customWidth="1"/>
    <col min="7431" max="7432" width="9.140625" style="133"/>
    <col min="7433" max="7433" width="37.7109375" style="133" customWidth="1"/>
    <col min="7434" max="7671" width="9.140625" style="133"/>
    <col min="7672" max="7672" width="4.42578125" style="133" customWidth="1"/>
    <col min="7673" max="7673" width="21.28515625" style="133" customWidth="1"/>
    <col min="7674" max="7675" width="9.140625" style="133"/>
    <col min="7676" max="7676" width="4.42578125" style="133" customWidth="1"/>
    <col min="7677" max="7677" width="9.140625" style="133"/>
    <col min="7678" max="7678" width="8.42578125" style="133" customWidth="1"/>
    <col min="7679" max="7679" width="9.140625" style="133"/>
    <col min="7680" max="7680" width="17.85546875" style="133" customWidth="1"/>
    <col min="7681" max="7681" width="11" style="133" customWidth="1"/>
    <col min="7682" max="7682" width="7.42578125" style="133" customWidth="1"/>
    <col min="7683" max="7683" width="6.28515625" style="133" customWidth="1"/>
    <col min="7684" max="7685" width="6.42578125" style="133" customWidth="1"/>
    <col min="7686" max="7686" width="7" style="133" customWidth="1"/>
    <col min="7687" max="7688" width="9.140625" style="133"/>
    <col min="7689" max="7689" width="37.7109375" style="133" customWidth="1"/>
    <col min="7690" max="7927" width="9.140625" style="133"/>
    <col min="7928" max="7928" width="4.42578125" style="133" customWidth="1"/>
    <col min="7929" max="7929" width="21.28515625" style="133" customWidth="1"/>
    <col min="7930" max="7931" width="9.140625" style="133"/>
    <col min="7932" max="7932" width="4.42578125" style="133" customWidth="1"/>
    <col min="7933" max="7933" width="9.140625" style="133"/>
    <col min="7934" max="7934" width="8.42578125" style="133" customWidth="1"/>
    <col min="7935" max="7935" width="9.140625" style="133"/>
    <col min="7936" max="7936" width="17.85546875" style="133" customWidth="1"/>
    <col min="7937" max="7937" width="11" style="133" customWidth="1"/>
    <col min="7938" max="7938" width="7.42578125" style="133" customWidth="1"/>
    <col min="7939" max="7939" width="6.28515625" style="133" customWidth="1"/>
    <col min="7940" max="7941" width="6.42578125" style="133" customWidth="1"/>
    <col min="7942" max="7942" width="7" style="133" customWidth="1"/>
    <col min="7943" max="7944" width="9.140625" style="133"/>
    <col min="7945" max="7945" width="37.7109375" style="133" customWidth="1"/>
    <col min="7946" max="8183" width="9.140625" style="133"/>
    <col min="8184" max="8184" width="4.42578125" style="133" customWidth="1"/>
    <col min="8185" max="8185" width="21.28515625" style="133" customWidth="1"/>
    <col min="8186" max="8187" width="9.140625" style="133"/>
    <col min="8188" max="8188" width="4.42578125" style="133" customWidth="1"/>
    <col min="8189" max="8189" width="9.140625" style="133"/>
    <col min="8190" max="8190" width="8.42578125" style="133" customWidth="1"/>
    <col min="8191" max="8191" width="9.140625" style="133"/>
    <col min="8192" max="8192" width="17.85546875" style="133" customWidth="1"/>
    <col min="8193" max="8193" width="11" style="133" customWidth="1"/>
    <col min="8194" max="8194" width="7.42578125" style="133" customWidth="1"/>
    <col min="8195" max="8195" width="6.28515625" style="133" customWidth="1"/>
    <col min="8196" max="8197" width="6.42578125" style="133" customWidth="1"/>
    <col min="8198" max="8198" width="7" style="133" customWidth="1"/>
    <col min="8199" max="8200" width="9.140625" style="133"/>
    <col min="8201" max="8201" width="37.7109375" style="133" customWidth="1"/>
    <col min="8202" max="8439" width="9.140625" style="133"/>
    <col min="8440" max="8440" width="4.42578125" style="133" customWidth="1"/>
    <col min="8441" max="8441" width="21.28515625" style="133" customWidth="1"/>
    <col min="8442" max="8443" width="9.140625" style="133"/>
    <col min="8444" max="8444" width="4.42578125" style="133" customWidth="1"/>
    <col min="8445" max="8445" width="9.140625" style="133"/>
    <col min="8446" max="8446" width="8.42578125" style="133" customWidth="1"/>
    <col min="8447" max="8447" width="9.140625" style="133"/>
    <col min="8448" max="8448" width="17.85546875" style="133" customWidth="1"/>
    <col min="8449" max="8449" width="11" style="133" customWidth="1"/>
    <col min="8450" max="8450" width="7.42578125" style="133" customWidth="1"/>
    <col min="8451" max="8451" width="6.28515625" style="133" customWidth="1"/>
    <col min="8452" max="8453" width="6.42578125" style="133" customWidth="1"/>
    <col min="8454" max="8454" width="7" style="133" customWidth="1"/>
    <col min="8455" max="8456" width="9.140625" style="133"/>
    <col min="8457" max="8457" width="37.7109375" style="133" customWidth="1"/>
    <col min="8458" max="8695" width="9.140625" style="133"/>
    <col min="8696" max="8696" width="4.42578125" style="133" customWidth="1"/>
    <col min="8697" max="8697" width="21.28515625" style="133" customWidth="1"/>
    <col min="8698" max="8699" width="9.140625" style="133"/>
    <col min="8700" max="8700" width="4.42578125" style="133" customWidth="1"/>
    <col min="8701" max="8701" width="9.140625" style="133"/>
    <col min="8702" max="8702" width="8.42578125" style="133" customWidth="1"/>
    <col min="8703" max="8703" width="9.140625" style="133"/>
    <col min="8704" max="8704" width="17.85546875" style="133" customWidth="1"/>
    <col min="8705" max="8705" width="11" style="133" customWidth="1"/>
    <col min="8706" max="8706" width="7.42578125" style="133" customWidth="1"/>
    <col min="8707" max="8707" width="6.28515625" style="133" customWidth="1"/>
    <col min="8708" max="8709" width="6.42578125" style="133" customWidth="1"/>
    <col min="8710" max="8710" width="7" style="133" customWidth="1"/>
    <col min="8711" max="8712" width="9.140625" style="133"/>
    <col min="8713" max="8713" width="37.7109375" style="133" customWidth="1"/>
    <col min="8714" max="8951" width="9.140625" style="133"/>
    <col min="8952" max="8952" width="4.42578125" style="133" customWidth="1"/>
    <col min="8953" max="8953" width="21.28515625" style="133" customWidth="1"/>
    <col min="8954" max="8955" width="9.140625" style="133"/>
    <col min="8956" max="8956" width="4.42578125" style="133" customWidth="1"/>
    <col min="8957" max="8957" width="9.140625" style="133"/>
    <col min="8958" max="8958" width="8.42578125" style="133" customWidth="1"/>
    <col min="8959" max="8959" width="9.140625" style="133"/>
    <col min="8960" max="8960" width="17.85546875" style="133" customWidth="1"/>
    <col min="8961" max="8961" width="11" style="133" customWidth="1"/>
    <col min="8962" max="8962" width="7.42578125" style="133" customWidth="1"/>
    <col min="8963" max="8963" width="6.28515625" style="133" customWidth="1"/>
    <col min="8964" max="8965" width="6.42578125" style="133" customWidth="1"/>
    <col min="8966" max="8966" width="7" style="133" customWidth="1"/>
    <col min="8967" max="8968" width="9.140625" style="133"/>
    <col min="8969" max="8969" width="37.7109375" style="133" customWidth="1"/>
    <col min="8970" max="9207" width="9.140625" style="133"/>
    <col min="9208" max="9208" width="4.42578125" style="133" customWidth="1"/>
    <col min="9209" max="9209" width="21.28515625" style="133" customWidth="1"/>
    <col min="9210" max="9211" width="9.140625" style="133"/>
    <col min="9212" max="9212" width="4.42578125" style="133" customWidth="1"/>
    <col min="9213" max="9213" width="9.140625" style="133"/>
    <col min="9214" max="9214" width="8.42578125" style="133" customWidth="1"/>
    <col min="9215" max="9215" width="9.140625" style="133"/>
    <col min="9216" max="9216" width="17.85546875" style="133" customWidth="1"/>
    <col min="9217" max="9217" width="11" style="133" customWidth="1"/>
    <col min="9218" max="9218" width="7.42578125" style="133" customWidth="1"/>
    <col min="9219" max="9219" width="6.28515625" style="133" customWidth="1"/>
    <col min="9220" max="9221" width="6.42578125" style="133" customWidth="1"/>
    <col min="9222" max="9222" width="7" style="133" customWidth="1"/>
    <col min="9223" max="9224" width="9.140625" style="133"/>
    <col min="9225" max="9225" width="37.7109375" style="133" customWidth="1"/>
    <col min="9226" max="9463" width="9.140625" style="133"/>
    <col min="9464" max="9464" width="4.42578125" style="133" customWidth="1"/>
    <col min="9465" max="9465" width="21.28515625" style="133" customWidth="1"/>
    <col min="9466" max="9467" width="9.140625" style="133"/>
    <col min="9468" max="9468" width="4.42578125" style="133" customWidth="1"/>
    <col min="9469" max="9469" width="9.140625" style="133"/>
    <col min="9470" max="9470" width="8.42578125" style="133" customWidth="1"/>
    <col min="9471" max="9471" width="9.140625" style="133"/>
    <col min="9472" max="9472" width="17.85546875" style="133" customWidth="1"/>
    <col min="9473" max="9473" width="11" style="133" customWidth="1"/>
    <col min="9474" max="9474" width="7.42578125" style="133" customWidth="1"/>
    <col min="9475" max="9475" width="6.28515625" style="133" customWidth="1"/>
    <col min="9476" max="9477" width="6.42578125" style="133" customWidth="1"/>
    <col min="9478" max="9478" width="7" style="133" customWidth="1"/>
    <col min="9479" max="9480" width="9.140625" style="133"/>
    <col min="9481" max="9481" width="37.7109375" style="133" customWidth="1"/>
    <col min="9482" max="9719" width="9.140625" style="133"/>
    <col min="9720" max="9720" width="4.42578125" style="133" customWidth="1"/>
    <col min="9721" max="9721" width="21.28515625" style="133" customWidth="1"/>
    <col min="9722" max="9723" width="9.140625" style="133"/>
    <col min="9724" max="9724" width="4.42578125" style="133" customWidth="1"/>
    <col min="9725" max="9725" width="9.140625" style="133"/>
    <col min="9726" max="9726" width="8.42578125" style="133" customWidth="1"/>
    <col min="9727" max="9727" width="9.140625" style="133"/>
    <col min="9728" max="9728" width="17.85546875" style="133" customWidth="1"/>
    <col min="9729" max="9729" width="11" style="133" customWidth="1"/>
    <col min="9730" max="9730" width="7.42578125" style="133" customWidth="1"/>
    <col min="9731" max="9731" width="6.28515625" style="133" customWidth="1"/>
    <col min="9732" max="9733" width="6.42578125" style="133" customWidth="1"/>
    <col min="9734" max="9734" width="7" style="133" customWidth="1"/>
    <col min="9735" max="9736" width="9.140625" style="133"/>
    <col min="9737" max="9737" width="37.7109375" style="133" customWidth="1"/>
    <col min="9738" max="9975" width="9.140625" style="133"/>
    <col min="9976" max="9976" width="4.42578125" style="133" customWidth="1"/>
    <col min="9977" max="9977" width="21.28515625" style="133" customWidth="1"/>
    <col min="9978" max="9979" width="9.140625" style="133"/>
    <col min="9980" max="9980" width="4.42578125" style="133" customWidth="1"/>
    <col min="9981" max="9981" width="9.140625" style="133"/>
    <col min="9982" max="9982" width="8.42578125" style="133" customWidth="1"/>
    <col min="9983" max="9983" width="9.140625" style="133"/>
    <col min="9984" max="9984" width="17.85546875" style="133" customWidth="1"/>
    <col min="9985" max="9985" width="11" style="133" customWidth="1"/>
    <col min="9986" max="9986" width="7.42578125" style="133" customWidth="1"/>
    <col min="9987" max="9987" width="6.28515625" style="133" customWidth="1"/>
    <col min="9988" max="9989" width="6.42578125" style="133" customWidth="1"/>
    <col min="9990" max="9990" width="7" style="133" customWidth="1"/>
    <col min="9991" max="9992" width="9.140625" style="133"/>
    <col min="9993" max="9993" width="37.7109375" style="133" customWidth="1"/>
    <col min="9994" max="10231" width="9.140625" style="133"/>
    <col min="10232" max="10232" width="4.42578125" style="133" customWidth="1"/>
    <col min="10233" max="10233" width="21.28515625" style="133" customWidth="1"/>
    <col min="10234" max="10235" width="9.140625" style="133"/>
    <col min="10236" max="10236" width="4.42578125" style="133" customWidth="1"/>
    <col min="10237" max="10237" width="9.140625" style="133"/>
    <col min="10238" max="10238" width="8.42578125" style="133" customWidth="1"/>
    <col min="10239" max="10239" width="9.140625" style="133"/>
    <col min="10240" max="10240" width="17.85546875" style="133" customWidth="1"/>
    <col min="10241" max="10241" width="11" style="133" customWidth="1"/>
    <col min="10242" max="10242" width="7.42578125" style="133" customWidth="1"/>
    <col min="10243" max="10243" width="6.28515625" style="133" customWidth="1"/>
    <col min="10244" max="10245" width="6.42578125" style="133" customWidth="1"/>
    <col min="10246" max="10246" width="7" style="133" customWidth="1"/>
    <col min="10247" max="10248" width="9.140625" style="133"/>
    <col min="10249" max="10249" width="37.7109375" style="133" customWidth="1"/>
    <col min="10250" max="10487" width="9.140625" style="133"/>
    <col min="10488" max="10488" width="4.42578125" style="133" customWidth="1"/>
    <col min="10489" max="10489" width="21.28515625" style="133" customWidth="1"/>
    <col min="10490" max="10491" width="9.140625" style="133"/>
    <col min="10492" max="10492" width="4.42578125" style="133" customWidth="1"/>
    <col min="10493" max="10493" width="9.140625" style="133"/>
    <col min="10494" max="10494" width="8.42578125" style="133" customWidth="1"/>
    <col min="10495" max="10495" width="9.140625" style="133"/>
    <col min="10496" max="10496" width="17.85546875" style="133" customWidth="1"/>
    <col min="10497" max="10497" width="11" style="133" customWidth="1"/>
    <col min="10498" max="10498" width="7.42578125" style="133" customWidth="1"/>
    <col min="10499" max="10499" width="6.28515625" style="133" customWidth="1"/>
    <col min="10500" max="10501" width="6.42578125" style="133" customWidth="1"/>
    <col min="10502" max="10502" width="7" style="133" customWidth="1"/>
    <col min="10503" max="10504" width="9.140625" style="133"/>
    <col min="10505" max="10505" width="37.7109375" style="133" customWidth="1"/>
    <col min="10506" max="10743" width="9.140625" style="133"/>
    <col min="10744" max="10744" width="4.42578125" style="133" customWidth="1"/>
    <col min="10745" max="10745" width="21.28515625" style="133" customWidth="1"/>
    <col min="10746" max="10747" width="9.140625" style="133"/>
    <col min="10748" max="10748" width="4.42578125" style="133" customWidth="1"/>
    <col min="10749" max="10749" width="9.140625" style="133"/>
    <col min="10750" max="10750" width="8.42578125" style="133" customWidth="1"/>
    <col min="10751" max="10751" width="9.140625" style="133"/>
    <col min="10752" max="10752" width="17.85546875" style="133" customWidth="1"/>
    <col min="10753" max="10753" width="11" style="133" customWidth="1"/>
    <col min="10754" max="10754" width="7.42578125" style="133" customWidth="1"/>
    <col min="10755" max="10755" width="6.28515625" style="133" customWidth="1"/>
    <col min="10756" max="10757" width="6.42578125" style="133" customWidth="1"/>
    <col min="10758" max="10758" width="7" style="133" customWidth="1"/>
    <col min="10759" max="10760" width="9.140625" style="133"/>
    <col min="10761" max="10761" width="37.7109375" style="133" customWidth="1"/>
    <col min="10762" max="10999" width="9.140625" style="133"/>
    <col min="11000" max="11000" width="4.42578125" style="133" customWidth="1"/>
    <col min="11001" max="11001" width="21.28515625" style="133" customWidth="1"/>
    <col min="11002" max="11003" width="9.140625" style="133"/>
    <col min="11004" max="11004" width="4.42578125" style="133" customWidth="1"/>
    <col min="11005" max="11005" width="9.140625" style="133"/>
    <col min="11006" max="11006" width="8.42578125" style="133" customWidth="1"/>
    <col min="11007" max="11007" width="9.140625" style="133"/>
    <col min="11008" max="11008" width="17.85546875" style="133" customWidth="1"/>
    <col min="11009" max="11009" width="11" style="133" customWidth="1"/>
    <col min="11010" max="11010" width="7.42578125" style="133" customWidth="1"/>
    <col min="11011" max="11011" width="6.28515625" style="133" customWidth="1"/>
    <col min="11012" max="11013" width="6.42578125" style="133" customWidth="1"/>
    <col min="11014" max="11014" width="7" style="133" customWidth="1"/>
    <col min="11015" max="11016" width="9.140625" style="133"/>
    <col min="11017" max="11017" width="37.7109375" style="133" customWidth="1"/>
    <col min="11018" max="11255" width="9.140625" style="133"/>
    <col min="11256" max="11256" width="4.42578125" style="133" customWidth="1"/>
    <col min="11257" max="11257" width="21.28515625" style="133" customWidth="1"/>
    <col min="11258" max="11259" width="9.140625" style="133"/>
    <col min="11260" max="11260" width="4.42578125" style="133" customWidth="1"/>
    <col min="11261" max="11261" width="9.140625" style="133"/>
    <col min="11262" max="11262" width="8.42578125" style="133" customWidth="1"/>
    <col min="11263" max="11263" width="9.140625" style="133"/>
    <col min="11264" max="11264" width="17.85546875" style="133" customWidth="1"/>
    <col min="11265" max="11265" width="11" style="133" customWidth="1"/>
    <col min="11266" max="11266" width="7.42578125" style="133" customWidth="1"/>
    <col min="11267" max="11267" width="6.28515625" style="133" customWidth="1"/>
    <col min="11268" max="11269" width="6.42578125" style="133" customWidth="1"/>
    <col min="11270" max="11270" width="7" style="133" customWidth="1"/>
    <col min="11271" max="11272" width="9.140625" style="133"/>
    <col min="11273" max="11273" width="37.7109375" style="133" customWidth="1"/>
    <col min="11274" max="11511" width="9.140625" style="133"/>
    <col min="11512" max="11512" width="4.42578125" style="133" customWidth="1"/>
    <col min="11513" max="11513" width="21.28515625" style="133" customWidth="1"/>
    <col min="11514" max="11515" width="9.140625" style="133"/>
    <col min="11516" max="11516" width="4.42578125" style="133" customWidth="1"/>
    <col min="11517" max="11517" width="9.140625" style="133"/>
    <col min="11518" max="11518" width="8.42578125" style="133" customWidth="1"/>
    <col min="11519" max="11519" width="9.140625" style="133"/>
    <col min="11520" max="11520" width="17.85546875" style="133" customWidth="1"/>
    <col min="11521" max="11521" width="11" style="133" customWidth="1"/>
    <col min="11522" max="11522" width="7.42578125" style="133" customWidth="1"/>
    <col min="11523" max="11523" width="6.28515625" style="133" customWidth="1"/>
    <col min="11524" max="11525" width="6.42578125" style="133" customWidth="1"/>
    <col min="11526" max="11526" width="7" style="133" customWidth="1"/>
    <col min="11527" max="11528" width="9.140625" style="133"/>
    <col min="11529" max="11529" width="37.7109375" style="133" customWidth="1"/>
    <col min="11530" max="11767" width="9.140625" style="133"/>
    <col min="11768" max="11768" width="4.42578125" style="133" customWidth="1"/>
    <col min="11769" max="11769" width="21.28515625" style="133" customWidth="1"/>
    <col min="11770" max="11771" width="9.140625" style="133"/>
    <col min="11772" max="11772" width="4.42578125" style="133" customWidth="1"/>
    <col min="11773" max="11773" width="9.140625" style="133"/>
    <col min="11774" max="11774" width="8.42578125" style="133" customWidth="1"/>
    <col min="11775" max="11775" width="9.140625" style="133"/>
    <col min="11776" max="11776" width="17.85546875" style="133" customWidth="1"/>
    <col min="11777" max="11777" width="11" style="133" customWidth="1"/>
    <col min="11778" max="11778" width="7.42578125" style="133" customWidth="1"/>
    <col min="11779" max="11779" width="6.28515625" style="133" customWidth="1"/>
    <col min="11780" max="11781" width="6.42578125" style="133" customWidth="1"/>
    <col min="11782" max="11782" width="7" style="133" customWidth="1"/>
    <col min="11783" max="11784" width="9.140625" style="133"/>
    <col min="11785" max="11785" width="37.7109375" style="133" customWidth="1"/>
    <col min="11786" max="12023" width="9.140625" style="133"/>
    <col min="12024" max="12024" width="4.42578125" style="133" customWidth="1"/>
    <col min="12025" max="12025" width="21.28515625" style="133" customWidth="1"/>
    <col min="12026" max="12027" width="9.140625" style="133"/>
    <col min="12028" max="12028" width="4.42578125" style="133" customWidth="1"/>
    <col min="12029" max="12029" width="9.140625" style="133"/>
    <col min="12030" max="12030" width="8.42578125" style="133" customWidth="1"/>
    <col min="12031" max="12031" width="9.140625" style="133"/>
    <col min="12032" max="12032" width="17.85546875" style="133" customWidth="1"/>
    <col min="12033" max="12033" width="11" style="133" customWidth="1"/>
    <col min="12034" max="12034" width="7.42578125" style="133" customWidth="1"/>
    <col min="12035" max="12035" width="6.28515625" style="133" customWidth="1"/>
    <col min="12036" max="12037" width="6.42578125" style="133" customWidth="1"/>
    <col min="12038" max="12038" width="7" style="133" customWidth="1"/>
    <col min="12039" max="12040" width="9.140625" style="133"/>
    <col min="12041" max="12041" width="37.7109375" style="133" customWidth="1"/>
    <col min="12042" max="12279" width="9.140625" style="133"/>
    <col min="12280" max="12280" width="4.42578125" style="133" customWidth="1"/>
    <col min="12281" max="12281" width="21.28515625" style="133" customWidth="1"/>
    <col min="12282" max="12283" width="9.140625" style="133"/>
    <col min="12284" max="12284" width="4.42578125" style="133" customWidth="1"/>
    <col min="12285" max="12285" width="9.140625" style="133"/>
    <col min="12286" max="12286" width="8.42578125" style="133" customWidth="1"/>
    <col min="12287" max="12287" width="9.140625" style="133"/>
    <col min="12288" max="12288" width="17.85546875" style="133" customWidth="1"/>
    <col min="12289" max="12289" width="11" style="133" customWidth="1"/>
    <col min="12290" max="12290" width="7.42578125" style="133" customWidth="1"/>
    <col min="12291" max="12291" width="6.28515625" style="133" customWidth="1"/>
    <col min="12292" max="12293" width="6.42578125" style="133" customWidth="1"/>
    <col min="12294" max="12294" width="7" style="133" customWidth="1"/>
    <col min="12295" max="12296" width="9.140625" style="133"/>
    <col min="12297" max="12297" width="37.7109375" style="133" customWidth="1"/>
    <col min="12298" max="12535" width="9.140625" style="133"/>
    <col min="12536" max="12536" width="4.42578125" style="133" customWidth="1"/>
    <col min="12537" max="12537" width="21.28515625" style="133" customWidth="1"/>
    <col min="12538" max="12539" width="9.140625" style="133"/>
    <col min="12540" max="12540" width="4.42578125" style="133" customWidth="1"/>
    <col min="12541" max="12541" width="9.140625" style="133"/>
    <col min="12542" max="12542" width="8.42578125" style="133" customWidth="1"/>
    <col min="12543" max="12543" width="9.140625" style="133"/>
    <col min="12544" max="12544" width="17.85546875" style="133" customWidth="1"/>
    <col min="12545" max="12545" width="11" style="133" customWidth="1"/>
    <col min="12546" max="12546" width="7.42578125" style="133" customWidth="1"/>
    <col min="12547" max="12547" width="6.28515625" style="133" customWidth="1"/>
    <col min="12548" max="12549" width="6.42578125" style="133" customWidth="1"/>
    <col min="12550" max="12550" width="7" style="133" customWidth="1"/>
    <col min="12551" max="12552" width="9.140625" style="133"/>
    <col min="12553" max="12553" width="37.7109375" style="133" customWidth="1"/>
    <col min="12554" max="12791" width="9.140625" style="133"/>
    <col min="12792" max="12792" width="4.42578125" style="133" customWidth="1"/>
    <col min="12793" max="12793" width="21.28515625" style="133" customWidth="1"/>
    <col min="12794" max="12795" width="9.140625" style="133"/>
    <col min="12796" max="12796" width="4.42578125" style="133" customWidth="1"/>
    <col min="12797" max="12797" width="9.140625" style="133"/>
    <col min="12798" max="12798" width="8.42578125" style="133" customWidth="1"/>
    <col min="12799" max="12799" width="9.140625" style="133"/>
    <col min="12800" max="12800" width="17.85546875" style="133" customWidth="1"/>
    <col min="12801" max="12801" width="11" style="133" customWidth="1"/>
    <col min="12802" max="12802" width="7.42578125" style="133" customWidth="1"/>
    <col min="12803" max="12803" width="6.28515625" style="133" customWidth="1"/>
    <col min="12804" max="12805" width="6.42578125" style="133" customWidth="1"/>
    <col min="12806" max="12806" width="7" style="133" customWidth="1"/>
    <col min="12807" max="12808" width="9.140625" style="133"/>
    <col min="12809" max="12809" width="37.7109375" style="133" customWidth="1"/>
    <col min="12810" max="13047" width="9.140625" style="133"/>
    <col min="13048" max="13048" width="4.42578125" style="133" customWidth="1"/>
    <col min="13049" max="13049" width="21.28515625" style="133" customWidth="1"/>
    <col min="13050" max="13051" width="9.140625" style="133"/>
    <col min="13052" max="13052" width="4.42578125" style="133" customWidth="1"/>
    <col min="13053" max="13053" width="9.140625" style="133"/>
    <col min="13054" max="13054" width="8.42578125" style="133" customWidth="1"/>
    <col min="13055" max="13055" width="9.140625" style="133"/>
    <col min="13056" max="13056" width="17.85546875" style="133" customWidth="1"/>
    <col min="13057" max="13057" width="11" style="133" customWidth="1"/>
    <col min="13058" max="13058" width="7.42578125" style="133" customWidth="1"/>
    <col min="13059" max="13059" width="6.28515625" style="133" customWidth="1"/>
    <col min="13060" max="13061" width="6.42578125" style="133" customWidth="1"/>
    <col min="13062" max="13062" width="7" style="133" customWidth="1"/>
    <col min="13063" max="13064" width="9.140625" style="133"/>
    <col min="13065" max="13065" width="37.7109375" style="133" customWidth="1"/>
    <col min="13066" max="13303" width="9.140625" style="133"/>
    <col min="13304" max="13304" width="4.42578125" style="133" customWidth="1"/>
    <col min="13305" max="13305" width="21.28515625" style="133" customWidth="1"/>
    <col min="13306" max="13307" width="9.140625" style="133"/>
    <col min="13308" max="13308" width="4.42578125" style="133" customWidth="1"/>
    <col min="13309" max="13309" width="9.140625" style="133"/>
    <col min="13310" max="13310" width="8.42578125" style="133" customWidth="1"/>
    <col min="13311" max="13311" width="9.140625" style="133"/>
    <col min="13312" max="13312" width="17.85546875" style="133" customWidth="1"/>
    <col min="13313" max="13313" width="11" style="133" customWidth="1"/>
    <col min="13314" max="13314" width="7.42578125" style="133" customWidth="1"/>
    <col min="13315" max="13315" width="6.28515625" style="133" customWidth="1"/>
    <col min="13316" max="13317" width="6.42578125" style="133" customWidth="1"/>
    <col min="13318" max="13318" width="7" style="133" customWidth="1"/>
    <col min="13319" max="13320" width="9.140625" style="133"/>
    <col min="13321" max="13321" width="37.7109375" style="133" customWidth="1"/>
    <col min="13322" max="13559" width="9.140625" style="133"/>
    <col min="13560" max="13560" width="4.42578125" style="133" customWidth="1"/>
    <col min="13561" max="13561" width="21.28515625" style="133" customWidth="1"/>
    <col min="13562" max="13563" width="9.140625" style="133"/>
    <col min="13564" max="13564" width="4.42578125" style="133" customWidth="1"/>
    <col min="13565" max="13565" width="9.140625" style="133"/>
    <col min="13566" max="13566" width="8.42578125" style="133" customWidth="1"/>
    <col min="13567" max="13567" width="9.140625" style="133"/>
    <col min="13568" max="13568" width="17.85546875" style="133" customWidth="1"/>
    <col min="13569" max="13569" width="11" style="133" customWidth="1"/>
    <col min="13570" max="13570" width="7.42578125" style="133" customWidth="1"/>
    <col min="13571" max="13571" width="6.28515625" style="133" customWidth="1"/>
    <col min="13572" max="13573" width="6.42578125" style="133" customWidth="1"/>
    <col min="13574" max="13574" width="7" style="133" customWidth="1"/>
    <col min="13575" max="13576" width="9.140625" style="133"/>
    <col min="13577" max="13577" width="37.7109375" style="133" customWidth="1"/>
    <col min="13578" max="13815" width="9.140625" style="133"/>
    <col min="13816" max="13816" width="4.42578125" style="133" customWidth="1"/>
    <col min="13817" max="13817" width="21.28515625" style="133" customWidth="1"/>
    <col min="13818" max="13819" width="9.140625" style="133"/>
    <col min="13820" max="13820" width="4.42578125" style="133" customWidth="1"/>
    <col min="13821" max="13821" width="9.140625" style="133"/>
    <col min="13822" max="13822" width="8.42578125" style="133" customWidth="1"/>
    <col min="13823" max="13823" width="9.140625" style="133"/>
    <col min="13824" max="13824" width="17.85546875" style="133" customWidth="1"/>
    <col min="13825" max="13825" width="11" style="133" customWidth="1"/>
    <col min="13826" max="13826" width="7.42578125" style="133" customWidth="1"/>
    <col min="13827" max="13827" width="6.28515625" style="133" customWidth="1"/>
    <col min="13828" max="13829" width="6.42578125" style="133" customWidth="1"/>
    <col min="13830" max="13830" width="7" style="133" customWidth="1"/>
    <col min="13831" max="13832" width="9.140625" style="133"/>
    <col min="13833" max="13833" width="37.7109375" style="133" customWidth="1"/>
    <col min="13834" max="14071" width="9.140625" style="133"/>
    <col min="14072" max="14072" width="4.42578125" style="133" customWidth="1"/>
    <col min="14073" max="14073" width="21.28515625" style="133" customWidth="1"/>
    <col min="14074" max="14075" width="9.140625" style="133"/>
    <col min="14076" max="14076" width="4.42578125" style="133" customWidth="1"/>
    <col min="14077" max="14077" width="9.140625" style="133"/>
    <col min="14078" max="14078" width="8.42578125" style="133" customWidth="1"/>
    <col min="14079" max="14079" width="9.140625" style="133"/>
    <col min="14080" max="14080" width="17.85546875" style="133" customWidth="1"/>
    <col min="14081" max="14081" width="11" style="133" customWidth="1"/>
    <col min="14082" max="14082" width="7.42578125" style="133" customWidth="1"/>
    <col min="14083" max="14083" width="6.28515625" style="133" customWidth="1"/>
    <col min="14084" max="14085" width="6.42578125" style="133" customWidth="1"/>
    <col min="14086" max="14086" width="7" style="133" customWidth="1"/>
    <col min="14087" max="14088" width="9.140625" style="133"/>
    <col min="14089" max="14089" width="37.7109375" style="133" customWidth="1"/>
    <col min="14090" max="14327" width="9.140625" style="133"/>
    <col min="14328" max="14328" width="4.42578125" style="133" customWidth="1"/>
    <col min="14329" max="14329" width="21.28515625" style="133" customWidth="1"/>
    <col min="14330" max="14331" width="9.140625" style="133"/>
    <col min="14332" max="14332" width="4.42578125" style="133" customWidth="1"/>
    <col min="14333" max="14333" width="9.140625" style="133"/>
    <col min="14334" max="14334" width="8.42578125" style="133" customWidth="1"/>
    <col min="14335" max="14335" width="9.140625" style="133"/>
    <col min="14336" max="14336" width="17.85546875" style="133" customWidth="1"/>
    <col min="14337" max="14337" width="11" style="133" customWidth="1"/>
    <col min="14338" max="14338" width="7.42578125" style="133" customWidth="1"/>
    <col min="14339" max="14339" width="6.28515625" style="133" customWidth="1"/>
    <col min="14340" max="14341" width="6.42578125" style="133" customWidth="1"/>
    <col min="14342" max="14342" width="7" style="133" customWidth="1"/>
    <col min="14343" max="14344" width="9.140625" style="133"/>
    <col min="14345" max="14345" width="37.7109375" style="133" customWidth="1"/>
    <col min="14346" max="14583" width="9.140625" style="133"/>
    <col min="14584" max="14584" width="4.42578125" style="133" customWidth="1"/>
    <col min="14585" max="14585" width="21.28515625" style="133" customWidth="1"/>
    <col min="14586" max="14587" width="9.140625" style="133"/>
    <col min="14588" max="14588" width="4.42578125" style="133" customWidth="1"/>
    <col min="14589" max="14589" width="9.140625" style="133"/>
    <col min="14590" max="14590" width="8.42578125" style="133" customWidth="1"/>
    <col min="14591" max="14591" width="9.140625" style="133"/>
    <col min="14592" max="14592" width="17.85546875" style="133" customWidth="1"/>
    <col min="14593" max="14593" width="11" style="133" customWidth="1"/>
    <col min="14594" max="14594" width="7.42578125" style="133" customWidth="1"/>
    <col min="14595" max="14595" width="6.28515625" style="133" customWidth="1"/>
    <col min="14596" max="14597" width="6.42578125" style="133" customWidth="1"/>
    <col min="14598" max="14598" width="7" style="133" customWidth="1"/>
    <col min="14599" max="14600" width="9.140625" style="133"/>
    <col min="14601" max="14601" width="37.7109375" style="133" customWidth="1"/>
    <col min="14602" max="14839" width="9.140625" style="133"/>
    <col min="14840" max="14840" width="4.42578125" style="133" customWidth="1"/>
    <col min="14841" max="14841" width="21.28515625" style="133" customWidth="1"/>
    <col min="14842" max="14843" width="9.140625" style="133"/>
    <col min="14844" max="14844" width="4.42578125" style="133" customWidth="1"/>
    <col min="14845" max="14845" width="9.140625" style="133"/>
    <col min="14846" max="14846" width="8.42578125" style="133" customWidth="1"/>
    <col min="14847" max="14847" width="9.140625" style="133"/>
    <col min="14848" max="14848" width="17.85546875" style="133" customWidth="1"/>
    <col min="14849" max="14849" width="11" style="133" customWidth="1"/>
    <col min="14850" max="14850" width="7.42578125" style="133" customWidth="1"/>
    <col min="14851" max="14851" width="6.28515625" style="133" customWidth="1"/>
    <col min="14852" max="14853" width="6.42578125" style="133" customWidth="1"/>
    <col min="14854" max="14854" width="7" style="133" customWidth="1"/>
    <col min="14855" max="14856" width="9.140625" style="133"/>
    <col min="14857" max="14857" width="37.7109375" style="133" customWidth="1"/>
    <col min="14858" max="15095" width="9.140625" style="133"/>
    <col min="15096" max="15096" width="4.42578125" style="133" customWidth="1"/>
    <col min="15097" max="15097" width="21.28515625" style="133" customWidth="1"/>
    <col min="15098" max="15099" width="9.140625" style="133"/>
    <col min="15100" max="15100" width="4.42578125" style="133" customWidth="1"/>
    <col min="15101" max="15101" width="9.140625" style="133"/>
    <col min="15102" max="15102" width="8.42578125" style="133" customWidth="1"/>
    <col min="15103" max="15103" width="9.140625" style="133"/>
    <col min="15104" max="15104" width="17.85546875" style="133" customWidth="1"/>
    <col min="15105" max="15105" width="11" style="133" customWidth="1"/>
    <col min="15106" max="15106" width="7.42578125" style="133" customWidth="1"/>
    <col min="15107" max="15107" width="6.28515625" style="133" customWidth="1"/>
    <col min="15108" max="15109" width="6.42578125" style="133" customWidth="1"/>
    <col min="15110" max="15110" width="7" style="133" customWidth="1"/>
    <col min="15111" max="15112" width="9.140625" style="133"/>
    <col min="15113" max="15113" width="37.7109375" style="133" customWidth="1"/>
    <col min="15114" max="15351" width="9.140625" style="133"/>
    <col min="15352" max="15352" width="4.42578125" style="133" customWidth="1"/>
    <col min="15353" max="15353" width="21.28515625" style="133" customWidth="1"/>
    <col min="15354" max="15355" width="9.140625" style="133"/>
    <col min="15356" max="15356" width="4.42578125" style="133" customWidth="1"/>
    <col min="15357" max="15357" width="9.140625" style="133"/>
    <col min="15358" max="15358" width="8.42578125" style="133" customWidth="1"/>
    <col min="15359" max="15359" width="9.140625" style="133"/>
    <col min="15360" max="15360" width="17.85546875" style="133" customWidth="1"/>
    <col min="15361" max="15361" width="11" style="133" customWidth="1"/>
    <col min="15362" max="15362" width="7.42578125" style="133" customWidth="1"/>
    <col min="15363" max="15363" width="6.28515625" style="133" customWidth="1"/>
    <col min="15364" max="15365" width="6.42578125" style="133" customWidth="1"/>
    <col min="15366" max="15366" width="7" style="133" customWidth="1"/>
    <col min="15367" max="15368" width="9.140625" style="133"/>
    <col min="15369" max="15369" width="37.7109375" style="133" customWidth="1"/>
    <col min="15370" max="15607" width="9.140625" style="133"/>
    <col min="15608" max="15608" width="4.42578125" style="133" customWidth="1"/>
    <col min="15609" max="15609" width="21.28515625" style="133" customWidth="1"/>
    <col min="15610" max="15611" width="9.140625" style="133"/>
    <col min="15612" max="15612" width="4.42578125" style="133" customWidth="1"/>
    <col min="15613" max="15613" width="9.140625" style="133"/>
    <col min="15614" max="15614" width="8.42578125" style="133" customWidth="1"/>
    <col min="15615" max="15615" width="9.140625" style="133"/>
    <col min="15616" max="15616" width="17.85546875" style="133" customWidth="1"/>
    <col min="15617" max="15617" width="11" style="133" customWidth="1"/>
    <col min="15618" max="15618" width="7.42578125" style="133" customWidth="1"/>
    <col min="15619" max="15619" width="6.28515625" style="133" customWidth="1"/>
    <col min="15620" max="15621" width="6.42578125" style="133" customWidth="1"/>
    <col min="15622" max="15622" width="7" style="133" customWidth="1"/>
    <col min="15623" max="15624" width="9.140625" style="133"/>
    <col min="15625" max="15625" width="37.7109375" style="133" customWidth="1"/>
    <col min="15626" max="15863" width="9.140625" style="133"/>
    <col min="15864" max="15864" width="4.42578125" style="133" customWidth="1"/>
    <col min="15865" max="15865" width="21.28515625" style="133" customWidth="1"/>
    <col min="15866" max="15867" width="9.140625" style="133"/>
    <col min="15868" max="15868" width="4.42578125" style="133" customWidth="1"/>
    <col min="15869" max="15869" width="9.140625" style="133"/>
    <col min="15870" max="15870" width="8.42578125" style="133" customWidth="1"/>
    <col min="15871" max="15871" width="9.140625" style="133"/>
    <col min="15872" max="15872" width="17.85546875" style="133" customWidth="1"/>
    <col min="15873" max="15873" width="11" style="133" customWidth="1"/>
    <col min="15874" max="15874" width="7.42578125" style="133" customWidth="1"/>
    <col min="15875" max="15875" width="6.28515625" style="133" customWidth="1"/>
    <col min="15876" max="15877" width="6.42578125" style="133" customWidth="1"/>
    <col min="15878" max="15878" width="7" style="133" customWidth="1"/>
    <col min="15879" max="15880" width="9.140625" style="133"/>
    <col min="15881" max="15881" width="37.7109375" style="133" customWidth="1"/>
    <col min="15882" max="16119" width="9.140625" style="133"/>
    <col min="16120" max="16120" width="4.42578125" style="133" customWidth="1"/>
    <col min="16121" max="16121" width="21.28515625" style="133" customWidth="1"/>
    <col min="16122" max="16123" width="9.140625" style="133"/>
    <col min="16124" max="16124" width="4.42578125" style="133" customWidth="1"/>
    <col min="16125" max="16125" width="9.140625" style="133"/>
    <col min="16126" max="16126" width="8.42578125" style="133" customWidth="1"/>
    <col min="16127" max="16127" width="9.140625" style="133"/>
    <col min="16128" max="16128" width="17.85546875" style="133" customWidth="1"/>
    <col min="16129" max="16129" width="11" style="133" customWidth="1"/>
    <col min="16130" max="16130" width="7.42578125" style="133" customWidth="1"/>
    <col min="16131" max="16131" width="6.28515625" style="133" customWidth="1"/>
    <col min="16132" max="16133" width="6.42578125" style="133" customWidth="1"/>
    <col min="16134" max="16134" width="7" style="133" customWidth="1"/>
    <col min="16135" max="16136" width="9.140625" style="133"/>
    <col min="16137" max="16137" width="37.7109375" style="133" customWidth="1"/>
    <col min="16138" max="16375" width="9.140625" style="133"/>
    <col min="16376" max="16384" width="4.42578125" style="133" customWidth="1"/>
  </cols>
  <sheetData>
    <row r="1" spans="1:17" x14ac:dyDescent="0.25">
      <c r="A1" s="214"/>
      <c r="B1" s="215"/>
      <c r="C1" s="216"/>
      <c r="D1" s="215"/>
      <c r="E1" s="215"/>
      <c r="F1" s="215"/>
      <c r="G1" s="100"/>
      <c r="H1" s="100"/>
      <c r="I1" s="100"/>
      <c r="J1" s="100"/>
      <c r="K1" s="100"/>
      <c r="L1" s="100"/>
      <c r="M1" s="100"/>
      <c r="N1" s="100"/>
      <c r="O1" s="100"/>
      <c r="P1" s="100"/>
      <c r="Q1" s="100" t="s">
        <v>36</v>
      </c>
    </row>
    <row r="3" spans="1:17" ht="18" x14ac:dyDescent="0.25">
      <c r="A3" s="1" t="s">
        <v>170</v>
      </c>
      <c r="B3" s="134"/>
      <c r="C3" s="135"/>
      <c r="D3" s="135"/>
      <c r="E3" s="136"/>
      <c r="F3" s="136"/>
      <c r="G3" s="137"/>
      <c r="H3" s="137"/>
      <c r="I3" s="137"/>
      <c r="J3" s="137"/>
      <c r="K3" s="137"/>
      <c r="L3" s="138"/>
      <c r="M3" s="138"/>
      <c r="N3" s="138"/>
      <c r="O3" s="138"/>
      <c r="P3" s="138"/>
      <c r="Q3" s="139"/>
    </row>
    <row r="4" spans="1:17" ht="15.75" thickBot="1" x14ac:dyDescent="0.3">
      <c r="A4" s="140"/>
      <c r="B4" s="88"/>
      <c r="C4" s="141"/>
      <c r="D4" s="141"/>
      <c r="E4" s="87"/>
      <c r="F4" s="87"/>
      <c r="G4" s="88"/>
      <c r="H4" s="88"/>
      <c r="I4" s="88"/>
      <c r="J4" s="88"/>
      <c r="K4" s="88"/>
      <c r="L4" s="142"/>
      <c r="M4" s="142"/>
      <c r="N4" s="142"/>
      <c r="O4" s="142"/>
      <c r="P4" s="142"/>
      <c r="Q4" s="143"/>
    </row>
    <row r="5" spans="1:17" s="155" customFormat="1" ht="68.25" thickBot="1" x14ac:dyDescent="0.3">
      <c r="A5" s="144" t="s">
        <v>81</v>
      </c>
      <c r="B5" s="145" t="s">
        <v>82</v>
      </c>
      <c r="C5" s="146" t="s">
        <v>83</v>
      </c>
      <c r="D5" s="147" t="s">
        <v>84</v>
      </c>
      <c r="E5" s="148" t="s">
        <v>85</v>
      </c>
      <c r="F5" s="227" t="s">
        <v>86</v>
      </c>
      <c r="G5" s="149" t="s">
        <v>87</v>
      </c>
      <c r="H5" s="150" t="s">
        <v>88</v>
      </c>
      <c r="I5" s="150" t="s">
        <v>89</v>
      </c>
      <c r="J5" s="151" t="s">
        <v>90</v>
      </c>
      <c r="K5" s="152" t="s">
        <v>91</v>
      </c>
      <c r="L5" s="152" t="s">
        <v>92</v>
      </c>
      <c r="M5" s="153" t="s">
        <v>93</v>
      </c>
      <c r="N5" s="150"/>
      <c r="O5" s="151"/>
      <c r="P5" s="153" t="s">
        <v>94</v>
      </c>
      <c r="Q5" s="154" t="s">
        <v>95</v>
      </c>
    </row>
    <row r="6" spans="1:17" ht="89.25" x14ac:dyDescent="0.25">
      <c r="A6" s="156">
        <v>2</v>
      </c>
      <c r="B6" s="157" t="s">
        <v>96</v>
      </c>
      <c r="C6" s="158" t="s">
        <v>97</v>
      </c>
      <c r="D6" s="159"/>
      <c r="E6" s="160" t="s">
        <v>98</v>
      </c>
      <c r="F6" s="161" t="s">
        <v>99</v>
      </c>
      <c r="G6" s="162"/>
      <c r="H6" s="163">
        <f>48*3.14</f>
        <v>150.72</v>
      </c>
      <c r="I6" s="163">
        <f>+H6/3.14*1.364</f>
        <v>65.472000000000008</v>
      </c>
      <c r="J6" s="164"/>
      <c r="K6" s="165">
        <v>3</v>
      </c>
      <c r="L6" s="165">
        <v>1</v>
      </c>
      <c r="M6" s="166"/>
      <c r="N6" s="163"/>
      <c r="O6" s="164"/>
      <c r="P6" s="166" t="s">
        <v>100</v>
      </c>
      <c r="Q6" s="167" t="s">
        <v>101</v>
      </c>
    </row>
    <row r="7" spans="1:17" ht="89.25" x14ac:dyDescent="0.25">
      <c r="A7" s="156">
        <v>21</v>
      </c>
      <c r="B7" s="157" t="s">
        <v>96</v>
      </c>
      <c r="C7" s="158" t="s">
        <v>97</v>
      </c>
      <c r="D7" s="159"/>
      <c r="E7" s="160" t="s">
        <v>98</v>
      </c>
      <c r="F7" s="161" t="s">
        <v>99</v>
      </c>
      <c r="G7" s="162"/>
      <c r="H7" s="163">
        <f>46*3.14</f>
        <v>144.44</v>
      </c>
      <c r="I7" s="163">
        <f t="shared" ref="I7:I8" si="0">+H7/3.14*1.364</f>
        <v>62.744000000000007</v>
      </c>
      <c r="J7" s="164"/>
      <c r="K7" s="165">
        <v>3</v>
      </c>
      <c r="L7" s="165">
        <v>3</v>
      </c>
      <c r="M7" s="166"/>
      <c r="N7" s="163"/>
      <c r="O7" s="164"/>
      <c r="P7" s="166" t="s">
        <v>102</v>
      </c>
      <c r="Q7" s="167" t="s">
        <v>103</v>
      </c>
    </row>
    <row r="8" spans="1:17" ht="51" x14ac:dyDescent="0.25">
      <c r="A8" s="156">
        <v>22</v>
      </c>
      <c r="B8" s="157" t="s">
        <v>96</v>
      </c>
      <c r="C8" s="158" t="s">
        <v>97</v>
      </c>
      <c r="D8" s="159"/>
      <c r="E8" s="160" t="s">
        <v>98</v>
      </c>
      <c r="F8" s="161" t="s">
        <v>99</v>
      </c>
      <c r="G8" s="162"/>
      <c r="H8" s="163">
        <v>152</v>
      </c>
      <c r="I8" s="163">
        <f t="shared" si="0"/>
        <v>66.028025477707004</v>
      </c>
      <c r="J8" s="164"/>
      <c r="K8" s="165">
        <v>3</v>
      </c>
      <c r="L8" s="165">
        <v>3</v>
      </c>
      <c r="M8" s="166"/>
      <c r="N8" s="163"/>
      <c r="O8" s="164"/>
      <c r="P8" s="166" t="s">
        <v>102</v>
      </c>
      <c r="Q8" s="167" t="s">
        <v>104</v>
      </c>
    </row>
    <row r="9" spans="1:17" ht="25.5" x14ac:dyDescent="0.25">
      <c r="A9" s="156">
        <v>37</v>
      </c>
      <c r="B9" s="157" t="s">
        <v>106</v>
      </c>
      <c r="C9" s="158" t="s">
        <v>97</v>
      </c>
      <c r="D9" s="159"/>
      <c r="E9" s="160" t="s">
        <v>98</v>
      </c>
      <c r="F9" s="161" t="s">
        <v>99</v>
      </c>
      <c r="G9" s="162"/>
      <c r="H9" s="163">
        <v>17</v>
      </c>
      <c r="I9" s="163">
        <f t="shared" ref="I9:I12" si="1">+H9/3.14*1.364</f>
        <v>7.3847133757961787</v>
      </c>
      <c r="J9" s="164"/>
      <c r="K9" s="165">
        <v>2</v>
      </c>
      <c r="L9" s="165">
        <v>3</v>
      </c>
      <c r="M9" s="166"/>
      <c r="N9" s="163"/>
      <c r="O9" s="164"/>
      <c r="P9" s="166" t="s">
        <v>107</v>
      </c>
      <c r="Q9" s="167" t="s">
        <v>108</v>
      </c>
    </row>
    <row r="10" spans="1:17" ht="25.5" x14ac:dyDescent="0.25">
      <c r="A10" s="156">
        <v>38</v>
      </c>
      <c r="B10" s="157" t="s">
        <v>96</v>
      </c>
      <c r="C10" s="158" t="s">
        <v>97</v>
      </c>
      <c r="D10" s="159"/>
      <c r="E10" s="160" t="s">
        <v>98</v>
      </c>
      <c r="F10" s="161" t="s">
        <v>99</v>
      </c>
      <c r="G10" s="162"/>
      <c r="H10" s="163">
        <v>37</v>
      </c>
      <c r="I10" s="163">
        <f t="shared" si="1"/>
        <v>16.072611464968155</v>
      </c>
      <c r="J10" s="164"/>
      <c r="K10" s="165">
        <v>2</v>
      </c>
      <c r="L10" s="165">
        <v>3</v>
      </c>
      <c r="M10" s="166"/>
      <c r="N10" s="163"/>
      <c r="O10" s="164"/>
      <c r="P10" s="166" t="s">
        <v>107</v>
      </c>
      <c r="Q10" s="167" t="s">
        <v>108</v>
      </c>
    </row>
    <row r="11" spans="1:17" ht="25.5" x14ac:dyDescent="0.25">
      <c r="A11" s="156">
        <v>39</v>
      </c>
      <c r="B11" s="157" t="s">
        <v>96</v>
      </c>
      <c r="C11" s="158" t="s">
        <v>97</v>
      </c>
      <c r="D11" s="159"/>
      <c r="E11" s="160" t="s">
        <v>98</v>
      </c>
      <c r="F11" s="161" t="s">
        <v>99</v>
      </c>
      <c r="G11" s="162"/>
      <c r="H11" s="163">
        <v>36</v>
      </c>
      <c r="I11" s="163">
        <f t="shared" si="1"/>
        <v>15.638216560509555</v>
      </c>
      <c r="J11" s="164"/>
      <c r="K11" s="165">
        <v>2</v>
      </c>
      <c r="L11" s="165">
        <v>3</v>
      </c>
      <c r="M11" s="166"/>
      <c r="N11" s="163"/>
      <c r="O11" s="164"/>
      <c r="P11" s="166" t="s">
        <v>107</v>
      </c>
      <c r="Q11" s="167" t="s">
        <v>108</v>
      </c>
    </row>
    <row r="12" spans="1:17" ht="25.5" x14ac:dyDescent="0.25">
      <c r="A12" s="156">
        <v>40</v>
      </c>
      <c r="B12" s="157" t="s">
        <v>96</v>
      </c>
      <c r="C12" s="158" t="s">
        <v>97</v>
      </c>
      <c r="D12" s="159"/>
      <c r="E12" s="160" t="s">
        <v>98</v>
      </c>
      <c r="F12" s="161" t="s">
        <v>99</v>
      </c>
      <c r="G12" s="162"/>
      <c r="H12" s="163">
        <v>12</v>
      </c>
      <c r="I12" s="163">
        <f t="shared" si="1"/>
        <v>5.2127388535031853</v>
      </c>
      <c r="J12" s="164"/>
      <c r="K12" s="165">
        <v>1</v>
      </c>
      <c r="L12" s="165">
        <v>3</v>
      </c>
      <c r="M12" s="166"/>
      <c r="N12" s="163"/>
      <c r="O12" s="164"/>
      <c r="P12" s="166" t="s">
        <v>107</v>
      </c>
      <c r="Q12" s="167" t="s">
        <v>109</v>
      </c>
    </row>
    <row r="13" spans="1:17" ht="25.5" x14ac:dyDescent="0.25">
      <c r="A13" s="156">
        <v>47</v>
      </c>
      <c r="B13" s="157" t="s">
        <v>110</v>
      </c>
      <c r="C13" s="158" t="s">
        <v>97</v>
      </c>
      <c r="D13" s="159"/>
      <c r="E13" s="160" t="s">
        <v>98</v>
      </c>
      <c r="F13" s="161" t="s">
        <v>99</v>
      </c>
      <c r="G13" s="162"/>
      <c r="H13" s="163">
        <v>17</v>
      </c>
      <c r="I13" s="163">
        <f t="shared" ref="I13:I19" si="2">+H13/3.14*1.364</f>
        <v>7.3847133757961787</v>
      </c>
      <c r="J13" s="164"/>
      <c r="K13" s="165">
        <v>2</v>
      </c>
      <c r="L13" s="165">
        <v>3</v>
      </c>
      <c r="M13" s="166"/>
      <c r="N13" s="163"/>
      <c r="O13" s="164"/>
      <c r="P13" s="166" t="s">
        <v>107</v>
      </c>
      <c r="Q13" s="167" t="s">
        <v>108</v>
      </c>
    </row>
    <row r="14" spans="1:17" ht="38.25" x14ac:dyDescent="0.25">
      <c r="A14" s="156">
        <v>74</v>
      </c>
      <c r="B14" s="157">
        <v>289</v>
      </c>
      <c r="C14" s="158" t="s">
        <v>111</v>
      </c>
      <c r="D14" s="159"/>
      <c r="E14" s="160" t="s">
        <v>98</v>
      </c>
      <c r="F14" s="161" t="s">
        <v>99</v>
      </c>
      <c r="G14" s="162">
        <v>0</v>
      </c>
      <c r="H14" s="163">
        <f>130*3.14</f>
        <v>408.2</v>
      </c>
      <c r="I14" s="163">
        <f t="shared" si="2"/>
        <v>177.32000000000002</v>
      </c>
      <c r="J14" s="164"/>
      <c r="K14" s="165">
        <v>5</v>
      </c>
      <c r="L14" s="165">
        <v>3</v>
      </c>
      <c r="M14" s="166"/>
      <c r="N14" s="163"/>
      <c r="O14" s="164"/>
      <c r="P14" s="166" t="s">
        <v>102</v>
      </c>
      <c r="Q14" s="167" t="s">
        <v>112</v>
      </c>
    </row>
    <row r="15" spans="1:17" ht="25.5" x14ac:dyDescent="0.25">
      <c r="A15" s="156">
        <v>81</v>
      </c>
      <c r="B15" s="157">
        <v>289</v>
      </c>
      <c r="C15" s="158" t="s">
        <v>111</v>
      </c>
      <c r="D15" s="159"/>
      <c r="E15" s="160" t="s">
        <v>98</v>
      </c>
      <c r="F15" s="161" t="s">
        <v>99</v>
      </c>
      <c r="G15" s="162">
        <v>6</v>
      </c>
      <c r="H15" s="163">
        <f>150*3.14</f>
        <v>471</v>
      </c>
      <c r="I15" s="163">
        <f t="shared" si="2"/>
        <v>204.60000000000002</v>
      </c>
      <c r="J15" s="164"/>
      <c r="K15" s="165">
        <v>5</v>
      </c>
      <c r="L15" s="165">
        <v>4</v>
      </c>
      <c r="M15" s="166"/>
      <c r="N15" s="163"/>
      <c r="O15" s="164"/>
      <c r="P15" s="166" t="s">
        <v>102</v>
      </c>
      <c r="Q15" s="167" t="s">
        <v>113</v>
      </c>
    </row>
    <row r="16" spans="1:17" ht="51" x14ac:dyDescent="0.25">
      <c r="A16" s="156">
        <v>89</v>
      </c>
      <c r="B16" s="157">
        <v>289</v>
      </c>
      <c r="C16" s="158" t="s">
        <v>111</v>
      </c>
      <c r="D16" s="159"/>
      <c r="E16" s="160" t="s">
        <v>98</v>
      </c>
      <c r="F16" s="161" t="s">
        <v>99</v>
      </c>
      <c r="G16" s="162">
        <v>13</v>
      </c>
      <c r="H16" s="163">
        <f>110*3.14</f>
        <v>345.40000000000003</v>
      </c>
      <c r="I16" s="163">
        <f t="shared" si="2"/>
        <v>150.04000000000002</v>
      </c>
      <c r="J16" s="164"/>
      <c r="K16" s="165">
        <v>5</v>
      </c>
      <c r="L16" s="165">
        <v>4</v>
      </c>
      <c r="M16" s="166"/>
      <c r="N16" s="163"/>
      <c r="O16" s="164"/>
      <c r="P16" s="166" t="s">
        <v>102</v>
      </c>
      <c r="Q16" s="167" t="s">
        <v>114</v>
      </c>
    </row>
    <row r="17" spans="1:17" ht="16.5" x14ac:dyDescent="0.25">
      <c r="A17" s="156">
        <v>91</v>
      </c>
      <c r="B17" s="157">
        <v>289</v>
      </c>
      <c r="C17" s="158" t="s">
        <v>111</v>
      </c>
      <c r="D17" s="159"/>
      <c r="E17" s="160" t="s">
        <v>98</v>
      </c>
      <c r="F17" s="161" t="s">
        <v>99</v>
      </c>
      <c r="G17" s="162">
        <v>15</v>
      </c>
      <c r="H17" s="163">
        <f>110*3.14</f>
        <v>345.40000000000003</v>
      </c>
      <c r="I17" s="163">
        <f t="shared" si="2"/>
        <v>150.04000000000002</v>
      </c>
      <c r="J17" s="164"/>
      <c r="K17" s="165">
        <v>5</v>
      </c>
      <c r="L17" s="165">
        <v>4</v>
      </c>
      <c r="M17" s="166"/>
      <c r="N17" s="163"/>
      <c r="O17" s="164"/>
      <c r="P17" s="166" t="s">
        <v>102</v>
      </c>
      <c r="Q17" s="167" t="s">
        <v>115</v>
      </c>
    </row>
    <row r="18" spans="1:17" ht="25.5" x14ac:dyDescent="0.25">
      <c r="A18" s="156">
        <v>104</v>
      </c>
      <c r="B18" s="157">
        <v>289</v>
      </c>
      <c r="C18" s="158" t="s">
        <v>111</v>
      </c>
      <c r="D18" s="159"/>
      <c r="E18" s="160" t="s">
        <v>98</v>
      </c>
      <c r="F18" s="161" t="s">
        <v>99</v>
      </c>
      <c r="G18" s="162">
        <v>30</v>
      </c>
      <c r="H18" s="163">
        <v>32</v>
      </c>
      <c r="I18" s="163">
        <f t="shared" si="2"/>
        <v>13.90063694267516</v>
      </c>
      <c r="J18" s="164"/>
      <c r="K18" s="165">
        <v>2</v>
      </c>
      <c r="L18" s="165">
        <v>4</v>
      </c>
      <c r="M18" s="166"/>
      <c r="N18" s="163"/>
      <c r="O18" s="164"/>
      <c r="P18" s="166" t="s">
        <v>107</v>
      </c>
      <c r="Q18" s="167" t="s">
        <v>116</v>
      </c>
    </row>
    <row r="19" spans="1:17" ht="51" x14ac:dyDescent="0.25">
      <c r="A19" s="156">
        <v>114</v>
      </c>
      <c r="B19" s="157">
        <v>290</v>
      </c>
      <c r="C19" s="158" t="s">
        <v>111</v>
      </c>
      <c r="D19" s="159"/>
      <c r="E19" s="160" t="s">
        <v>98</v>
      </c>
      <c r="F19" s="161" t="s">
        <v>99</v>
      </c>
      <c r="G19" s="162">
        <v>40</v>
      </c>
      <c r="H19" s="163">
        <f>90*3.14</f>
        <v>282.60000000000002</v>
      </c>
      <c r="I19" s="163">
        <f t="shared" si="2"/>
        <v>122.76</v>
      </c>
      <c r="J19" s="164"/>
      <c r="K19" s="165">
        <v>5</v>
      </c>
      <c r="L19" s="165">
        <v>4</v>
      </c>
      <c r="M19" s="166"/>
      <c r="N19" s="163"/>
      <c r="O19" s="164"/>
      <c r="P19" s="166" t="s">
        <v>102</v>
      </c>
      <c r="Q19" s="167" t="s">
        <v>117</v>
      </c>
    </row>
    <row r="20" spans="1:17" ht="16.5" x14ac:dyDescent="0.25">
      <c r="A20" s="156">
        <v>151</v>
      </c>
      <c r="B20" s="157">
        <v>289</v>
      </c>
      <c r="C20" s="158" t="s">
        <v>111</v>
      </c>
      <c r="D20" s="159"/>
      <c r="E20" s="160" t="s">
        <v>98</v>
      </c>
      <c r="F20" s="161" t="s">
        <v>99</v>
      </c>
      <c r="G20" s="162">
        <v>6</v>
      </c>
      <c r="H20" s="163">
        <f>150*3.14</f>
        <v>471</v>
      </c>
      <c r="I20" s="163">
        <f t="shared" ref="I20:I21" si="3">+H20/3.14*1.364</f>
        <v>204.60000000000002</v>
      </c>
      <c r="J20" s="164"/>
      <c r="K20" s="165">
        <v>5</v>
      </c>
      <c r="L20" s="165">
        <v>4</v>
      </c>
      <c r="M20" s="166"/>
      <c r="N20" s="163"/>
      <c r="O20" s="164"/>
      <c r="P20" s="166" t="s">
        <v>100</v>
      </c>
      <c r="Q20" s="167" t="s">
        <v>118</v>
      </c>
    </row>
    <row r="21" spans="1:17" ht="16.5" x14ac:dyDescent="0.25">
      <c r="A21" s="156">
        <v>152</v>
      </c>
      <c r="B21" s="157">
        <v>289</v>
      </c>
      <c r="C21" s="158" t="s">
        <v>111</v>
      </c>
      <c r="D21" s="159"/>
      <c r="E21" s="160" t="s">
        <v>98</v>
      </c>
      <c r="F21" s="161" t="s">
        <v>99</v>
      </c>
      <c r="G21" s="162">
        <v>7</v>
      </c>
      <c r="H21" s="163">
        <f>7*3.14</f>
        <v>21.98</v>
      </c>
      <c r="I21" s="163">
        <f t="shared" si="3"/>
        <v>9.548</v>
      </c>
      <c r="J21" s="164"/>
      <c r="K21" s="165">
        <v>2</v>
      </c>
      <c r="L21" s="165">
        <v>4</v>
      </c>
      <c r="M21" s="166"/>
      <c r="N21" s="163"/>
      <c r="O21" s="164"/>
      <c r="P21" s="166" t="s">
        <v>100</v>
      </c>
      <c r="Q21" s="167" t="s">
        <v>119</v>
      </c>
    </row>
    <row r="22" spans="1:17" ht="16.5" x14ac:dyDescent="0.25">
      <c r="A22" s="156">
        <v>154</v>
      </c>
      <c r="B22" s="157">
        <v>289</v>
      </c>
      <c r="C22" s="158" t="s">
        <v>111</v>
      </c>
      <c r="D22" s="159"/>
      <c r="E22" s="160" t="s">
        <v>98</v>
      </c>
      <c r="F22" s="161" t="s">
        <v>99</v>
      </c>
      <c r="G22" s="162">
        <v>10</v>
      </c>
      <c r="H22" s="163">
        <f>11*3.14</f>
        <v>34.54</v>
      </c>
      <c r="I22" s="163">
        <f>+H22/3.14*1.364</f>
        <v>15.004000000000001</v>
      </c>
      <c r="J22" s="164"/>
      <c r="K22" s="165">
        <v>2</v>
      </c>
      <c r="L22" s="165">
        <v>1</v>
      </c>
      <c r="M22" s="166"/>
      <c r="N22" s="163"/>
      <c r="O22" s="164"/>
      <c r="P22" s="166" t="s">
        <v>100</v>
      </c>
      <c r="Q22" s="167"/>
    </row>
    <row r="23" spans="1:17" ht="16.5" x14ac:dyDescent="0.25">
      <c r="A23" s="156">
        <v>160</v>
      </c>
      <c r="B23" s="157">
        <v>289</v>
      </c>
      <c r="C23" s="158" t="s">
        <v>111</v>
      </c>
      <c r="D23" s="159"/>
      <c r="E23" s="160" t="s">
        <v>98</v>
      </c>
      <c r="F23" s="161" t="s">
        <v>99</v>
      </c>
      <c r="G23" s="162">
        <v>14</v>
      </c>
      <c r="H23" s="163">
        <f>115*3.14</f>
        <v>361.1</v>
      </c>
      <c r="I23" s="163">
        <f>+H23/3.14*1.364</f>
        <v>156.86000000000001</v>
      </c>
      <c r="J23" s="164"/>
      <c r="K23" s="165">
        <v>5</v>
      </c>
      <c r="L23" s="165">
        <v>3</v>
      </c>
      <c r="M23" s="166"/>
      <c r="N23" s="163"/>
      <c r="O23" s="164"/>
      <c r="P23" s="166" t="s">
        <v>100</v>
      </c>
      <c r="Q23" s="167" t="s">
        <v>120</v>
      </c>
    </row>
    <row r="24" spans="1:17" ht="16.5" x14ac:dyDescent="0.25">
      <c r="A24" s="156">
        <v>164</v>
      </c>
      <c r="B24" s="157">
        <v>289</v>
      </c>
      <c r="C24" s="158" t="s">
        <v>111</v>
      </c>
      <c r="D24" s="159"/>
      <c r="E24" s="160" t="s">
        <v>98</v>
      </c>
      <c r="F24" s="161" t="s">
        <v>99</v>
      </c>
      <c r="G24" s="162">
        <v>18</v>
      </c>
      <c r="H24" s="163">
        <f>80*3.14</f>
        <v>251.20000000000002</v>
      </c>
      <c r="I24" s="163">
        <f>+H24/3.14*1.364</f>
        <v>109.12</v>
      </c>
      <c r="J24" s="164"/>
      <c r="K24" s="165">
        <v>5</v>
      </c>
      <c r="L24" s="165">
        <v>5</v>
      </c>
      <c r="M24" s="166"/>
      <c r="N24" s="163"/>
      <c r="O24" s="164"/>
      <c r="P24" s="166" t="s">
        <v>100</v>
      </c>
      <c r="Q24" s="167" t="s">
        <v>121</v>
      </c>
    </row>
    <row r="25" spans="1:17" ht="25.5" x14ac:dyDescent="0.25">
      <c r="A25" s="156">
        <v>167</v>
      </c>
      <c r="B25" s="157">
        <v>289</v>
      </c>
      <c r="C25" s="158" t="s">
        <v>111</v>
      </c>
      <c r="D25" s="159"/>
      <c r="E25" s="160" t="s">
        <v>98</v>
      </c>
      <c r="F25" s="161" t="s">
        <v>99</v>
      </c>
      <c r="G25" s="162">
        <v>21</v>
      </c>
      <c r="H25" s="163">
        <f>130*3.14</f>
        <v>408.2</v>
      </c>
      <c r="I25" s="163">
        <f t="shared" ref="I25" si="4">+H25/3.14*1.364</f>
        <v>177.32000000000002</v>
      </c>
      <c r="J25" s="164"/>
      <c r="K25" s="165">
        <v>5</v>
      </c>
      <c r="L25" s="165">
        <v>4</v>
      </c>
      <c r="M25" s="166"/>
      <c r="N25" s="163"/>
      <c r="O25" s="164"/>
      <c r="P25" s="166" t="s">
        <v>100</v>
      </c>
      <c r="Q25" s="167" t="s">
        <v>122</v>
      </c>
    </row>
    <row r="26" spans="1:17" ht="16.5" x14ac:dyDescent="0.25">
      <c r="A26" s="156">
        <v>168</v>
      </c>
      <c r="B26" s="157">
        <v>289</v>
      </c>
      <c r="C26" s="158" t="s">
        <v>111</v>
      </c>
      <c r="D26" s="159"/>
      <c r="E26" s="160" t="s">
        <v>98</v>
      </c>
      <c r="F26" s="161" t="s">
        <v>99</v>
      </c>
      <c r="G26" s="162"/>
      <c r="H26" s="163">
        <v>15.700000000000001</v>
      </c>
      <c r="I26" s="163">
        <v>6.82</v>
      </c>
      <c r="J26" s="164"/>
      <c r="K26" s="165">
        <v>1</v>
      </c>
      <c r="L26" s="165">
        <v>4</v>
      </c>
      <c r="M26" s="166"/>
      <c r="N26" s="163"/>
      <c r="O26" s="164"/>
      <c r="P26" s="166" t="s">
        <v>107</v>
      </c>
      <c r="Q26" s="167" t="s">
        <v>123</v>
      </c>
    </row>
    <row r="27" spans="1:17" ht="16.5" x14ac:dyDescent="0.25">
      <c r="A27" s="156">
        <v>170</v>
      </c>
      <c r="B27" s="157">
        <v>289</v>
      </c>
      <c r="C27" s="158" t="s">
        <v>111</v>
      </c>
      <c r="D27" s="159"/>
      <c r="E27" s="160" t="s">
        <v>98</v>
      </c>
      <c r="F27" s="161" t="s">
        <v>99</v>
      </c>
      <c r="G27" s="162"/>
      <c r="H27" s="163">
        <v>16</v>
      </c>
      <c r="I27" s="163">
        <v>6.9503184713375799</v>
      </c>
      <c r="J27" s="164"/>
      <c r="K27" s="165">
        <v>1</v>
      </c>
      <c r="L27" s="165">
        <v>2</v>
      </c>
      <c r="M27" s="166"/>
      <c r="N27" s="163"/>
      <c r="O27" s="164"/>
      <c r="P27" s="166" t="s">
        <v>107</v>
      </c>
      <c r="Q27" s="167" t="s">
        <v>124</v>
      </c>
    </row>
    <row r="28" spans="1:17" ht="25.5" x14ac:dyDescent="0.25">
      <c r="A28" s="156">
        <v>191</v>
      </c>
      <c r="B28" s="157" t="s">
        <v>96</v>
      </c>
      <c r="C28" s="158" t="s">
        <v>97</v>
      </c>
      <c r="D28" s="159"/>
      <c r="E28" s="160" t="s">
        <v>98</v>
      </c>
      <c r="F28" s="161" t="s">
        <v>99</v>
      </c>
      <c r="G28" s="162"/>
      <c r="H28" s="163">
        <f>170*3.14</f>
        <v>533.80000000000007</v>
      </c>
      <c r="I28" s="163">
        <f>+H28/3.14*1.364</f>
        <v>231.88000000000005</v>
      </c>
      <c r="J28" s="164"/>
      <c r="K28" s="165">
        <v>5</v>
      </c>
      <c r="L28" s="165">
        <v>3</v>
      </c>
      <c r="M28" s="166"/>
      <c r="N28" s="163"/>
      <c r="O28" s="164"/>
      <c r="P28" s="166" t="s">
        <v>100</v>
      </c>
      <c r="Q28" s="167" t="s">
        <v>125</v>
      </c>
    </row>
    <row r="29" spans="1:17" ht="16.5" x14ac:dyDescent="0.25">
      <c r="A29" s="156">
        <v>202</v>
      </c>
      <c r="B29" s="157">
        <v>620</v>
      </c>
      <c r="C29" s="158" t="s">
        <v>97</v>
      </c>
      <c r="D29" s="159"/>
      <c r="E29" s="160" t="s">
        <v>98</v>
      </c>
      <c r="F29" s="161" t="s">
        <v>99</v>
      </c>
      <c r="G29" s="162"/>
      <c r="H29" s="163">
        <v>16</v>
      </c>
      <c r="I29" s="163">
        <f>+H29/3.14*1.364</f>
        <v>6.9503184713375799</v>
      </c>
      <c r="J29" s="164"/>
      <c r="K29" s="165">
        <v>2</v>
      </c>
      <c r="L29" s="165">
        <v>3</v>
      </c>
      <c r="M29" s="166"/>
      <c r="N29" s="163"/>
      <c r="O29" s="164"/>
      <c r="P29" s="166" t="s">
        <v>107</v>
      </c>
      <c r="Q29" s="167" t="s">
        <v>126</v>
      </c>
    </row>
    <row r="30" spans="1:17" ht="16.5" x14ac:dyDescent="0.25">
      <c r="A30" s="156">
        <v>204</v>
      </c>
      <c r="B30" s="157">
        <v>620</v>
      </c>
      <c r="C30" s="158" t="s">
        <v>97</v>
      </c>
      <c r="D30" s="159"/>
      <c r="E30" s="160" t="s">
        <v>98</v>
      </c>
      <c r="F30" s="161" t="s">
        <v>99</v>
      </c>
      <c r="G30" s="162"/>
      <c r="H30" s="163">
        <v>22</v>
      </c>
      <c r="I30" s="163">
        <f t="shared" ref="I30:I32" si="5">+H30/3.14*1.364</f>
        <v>9.5566878980891712</v>
      </c>
      <c r="J30" s="164"/>
      <c r="K30" s="165">
        <v>2</v>
      </c>
      <c r="L30" s="165">
        <v>3</v>
      </c>
      <c r="M30" s="166"/>
      <c r="N30" s="163"/>
      <c r="O30" s="164"/>
      <c r="P30" s="166" t="s">
        <v>107</v>
      </c>
      <c r="Q30" s="167" t="s">
        <v>127</v>
      </c>
    </row>
    <row r="31" spans="1:17" ht="16.5" x14ac:dyDescent="0.25">
      <c r="A31" s="156">
        <v>205</v>
      </c>
      <c r="B31" s="157">
        <v>625</v>
      </c>
      <c r="C31" s="158" t="s">
        <v>97</v>
      </c>
      <c r="D31" s="159"/>
      <c r="E31" s="160" t="s">
        <v>98</v>
      </c>
      <c r="F31" s="161" t="s">
        <v>99</v>
      </c>
      <c r="G31" s="162"/>
      <c r="H31" s="163">
        <v>16</v>
      </c>
      <c r="I31" s="163">
        <f t="shared" si="5"/>
        <v>6.9503184713375799</v>
      </c>
      <c r="J31" s="164"/>
      <c r="K31" s="165">
        <v>2</v>
      </c>
      <c r="L31" s="165">
        <v>3</v>
      </c>
      <c r="M31" s="166"/>
      <c r="N31" s="163"/>
      <c r="O31" s="164"/>
      <c r="P31" s="166" t="s">
        <v>107</v>
      </c>
      <c r="Q31" s="167" t="s">
        <v>128</v>
      </c>
    </row>
    <row r="32" spans="1:17" ht="16.5" x14ac:dyDescent="0.25">
      <c r="A32" s="156">
        <v>208</v>
      </c>
      <c r="B32" s="157">
        <v>625</v>
      </c>
      <c r="C32" s="158" t="s">
        <v>97</v>
      </c>
      <c r="D32" s="160" t="s">
        <v>98</v>
      </c>
      <c r="E32" s="160" t="s">
        <v>98</v>
      </c>
      <c r="F32" s="161" t="s">
        <v>99</v>
      </c>
      <c r="G32" s="162"/>
      <c r="H32" s="163">
        <v>24</v>
      </c>
      <c r="I32" s="163">
        <f t="shared" si="5"/>
        <v>10.425477707006371</v>
      </c>
      <c r="J32" s="166" t="s">
        <v>107</v>
      </c>
      <c r="K32" s="165">
        <v>2</v>
      </c>
      <c r="L32" s="165">
        <v>3</v>
      </c>
      <c r="P32" s="166" t="s">
        <v>107</v>
      </c>
      <c r="Q32" s="167" t="s">
        <v>129</v>
      </c>
    </row>
    <row r="33" spans="1:17" ht="76.5" x14ac:dyDescent="0.25">
      <c r="A33" s="156">
        <v>215</v>
      </c>
      <c r="B33" s="157">
        <v>628</v>
      </c>
      <c r="C33" s="158" t="s">
        <v>97</v>
      </c>
      <c r="D33" s="159"/>
      <c r="E33" s="160" t="s">
        <v>98</v>
      </c>
      <c r="F33" s="161" t="s">
        <v>99</v>
      </c>
      <c r="G33" s="162"/>
      <c r="H33" s="163">
        <f>150*3.14</f>
        <v>471</v>
      </c>
      <c r="I33" s="163">
        <f>+H33/3.14*1.364</f>
        <v>204.60000000000002</v>
      </c>
      <c r="J33" s="164"/>
      <c r="K33" s="165">
        <v>5</v>
      </c>
      <c r="L33" s="165">
        <v>3</v>
      </c>
      <c r="M33" s="166"/>
      <c r="N33" s="163"/>
      <c r="O33" s="164"/>
      <c r="P33" s="166" t="s">
        <v>100</v>
      </c>
      <c r="Q33" s="167" t="s">
        <v>130</v>
      </c>
    </row>
    <row r="34" spans="1:17" ht="25.5" x14ac:dyDescent="0.25">
      <c r="A34" s="156">
        <v>224</v>
      </c>
      <c r="B34" s="157" t="s">
        <v>131</v>
      </c>
      <c r="C34" s="158" t="s">
        <v>97</v>
      </c>
      <c r="D34" s="159"/>
      <c r="E34" s="160" t="s">
        <v>98</v>
      </c>
      <c r="F34" s="161" t="s">
        <v>99</v>
      </c>
      <c r="G34" s="162"/>
      <c r="H34" s="163">
        <v>36</v>
      </c>
      <c r="I34" s="163">
        <f t="shared" ref="I34:I35" si="6">+H34/3.14*1.364</f>
        <v>15.638216560509555</v>
      </c>
      <c r="J34" s="164"/>
      <c r="K34" s="165">
        <v>2</v>
      </c>
      <c r="L34" s="165">
        <v>3</v>
      </c>
      <c r="M34" s="166"/>
      <c r="N34" s="163"/>
      <c r="O34" s="164"/>
      <c r="P34" s="166" t="s">
        <v>107</v>
      </c>
      <c r="Q34" s="167" t="s">
        <v>108</v>
      </c>
    </row>
    <row r="35" spans="1:17" ht="25.5" x14ac:dyDescent="0.25">
      <c r="A35" s="156">
        <v>225</v>
      </c>
      <c r="B35" s="157" t="s">
        <v>131</v>
      </c>
      <c r="C35" s="158" t="s">
        <v>97</v>
      </c>
      <c r="D35" s="159"/>
      <c r="E35" s="160" t="s">
        <v>98</v>
      </c>
      <c r="F35" s="161" t="s">
        <v>99</v>
      </c>
      <c r="G35" s="162"/>
      <c r="H35" s="163">
        <v>38</v>
      </c>
      <c r="I35" s="163">
        <f t="shared" si="6"/>
        <v>16.507006369426751</v>
      </c>
      <c r="J35" s="164"/>
      <c r="K35" s="165">
        <v>2</v>
      </c>
      <c r="L35" s="165">
        <v>3</v>
      </c>
      <c r="M35" s="166"/>
      <c r="N35" s="163"/>
      <c r="O35" s="164"/>
      <c r="P35" s="166" t="s">
        <v>107</v>
      </c>
      <c r="Q35" s="167" t="s">
        <v>108</v>
      </c>
    </row>
    <row r="36" spans="1:17" ht="89.25" x14ac:dyDescent="0.25">
      <c r="A36" s="156">
        <v>246</v>
      </c>
      <c r="B36" s="157" t="s">
        <v>105</v>
      </c>
      <c r="C36" s="158" t="s">
        <v>97</v>
      </c>
      <c r="D36" s="159"/>
      <c r="E36" s="160" t="s">
        <v>134</v>
      </c>
      <c r="F36" s="161" t="s">
        <v>135</v>
      </c>
      <c r="G36" s="162"/>
      <c r="H36" s="163">
        <f>75*3.14</f>
        <v>235.5</v>
      </c>
      <c r="I36" s="163">
        <f t="shared" ref="I36:I37" si="7">+H36/3.14*1.364</f>
        <v>102.30000000000001</v>
      </c>
      <c r="J36" s="164"/>
      <c r="K36" s="165">
        <v>3</v>
      </c>
      <c r="L36" s="165">
        <v>2</v>
      </c>
      <c r="M36" s="166"/>
      <c r="N36" s="163"/>
      <c r="O36" s="164"/>
      <c r="P36" s="166" t="s">
        <v>102</v>
      </c>
      <c r="Q36" s="167" t="s">
        <v>136</v>
      </c>
    </row>
    <row r="37" spans="1:17" ht="51.75" thickBot="1" x14ac:dyDescent="0.3">
      <c r="A37" s="168">
        <v>247</v>
      </c>
      <c r="B37" s="169" t="s">
        <v>105</v>
      </c>
      <c r="C37" s="170" t="s">
        <v>97</v>
      </c>
      <c r="D37" s="171"/>
      <c r="E37" s="172" t="s">
        <v>132</v>
      </c>
      <c r="F37" s="173" t="s">
        <v>133</v>
      </c>
      <c r="G37" s="174"/>
      <c r="H37" s="175">
        <f>35*3.14</f>
        <v>109.9</v>
      </c>
      <c r="I37" s="175">
        <f t="shared" si="7"/>
        <v>47.74</v>
      </c>
      <c r="J37" s="176"/>
      <c r="K37" s="177">
        <v>3</v>
      </c>
      <c r="L37" s="177">
        <v>4</v>
      </c>
      <c r="M37" s="178"/>
      <c r="N37" s="175"/>
      <c r="O37" s="176"/>
      <c r="P37" s="178" t="s">
        <v>102</v>
      </c>
      <c r="Q37" s="179" t="s">
        <v>137</v>
      </c>
    </row>
    <row r="38" spans="1:17" s="87" customFormat="1" ht="12.75" x14ac:dyDescent="0.2">
      <c r="B38" s="88"/>
      <c r="C38" s="141"/>
      <c r="D38" s="141"/>
      <c r="G38" s="88"/>
      <c r="H38" s="88"/>
      <c r="I38" s="88"/>
      <c r="J38" s="88"/>
      <c r="K38" s="88"/>
    </row>
    <row r="39" spans="1:17" s="87" customFormat="1" ht="12.75" x14ac:dyDescent="0.2">
      <c r="A39" s="87" t="s">
        <v>161</v>
      </c>
      <c r="B39" s="88"/>
      <c r="C39" s="141"/>
      <c r="D39" s="141"/>
      <c r="G39" s="88"/>
      <c r="H39" s="88"/>
      <c r="I39" s="88"/>
      <c r="J39" s="88"/>
      <c r="K39" s="88"/>
    </row>
    <row r="40" spans="1:17" s="87" customFormat="1" ht="12.75" x14ac:dyDescent="0.2">
      <c r="A40" s="87" t="s">
        <v>162</v>
      </c>
      <c r="B40" s="88"/>
      <c r="C40" s="141"/>
      <c r="D40" s="141"/>
      <c r="G40" s="88"/>
      <c r="H40" s="88"/>
      <c r="I40" s="88"/>
      <c r="J40" s="88"/>
      <c r="K40" s="88"/>
    </row>
    <row r="41" spans="1:17" s="87" customFormat="1" ht="12.75" x14ac:dyDescent="0.2">
      <c r="A41" s="87" t="s">
        <v>167</v>
      </c>
      <c r="B41" s="88"/>
      <c r="C41" s="141"/>
      <c r="D41" s="141"/>
      <c r="G41" s="88"/>
      <c r="H41" s="88"/>
      <c r="I41" s="88"/>
      <c r="J41" s="88"/>
      <c r="K41" s="88"/>
    </row>
    <row r="42" spans="1:17" s="182" customFormat="1" ht="12.75" x14ac:dyDescent="0.2">
      <c r="A42" s="87" t="s">
        <v>168</v>
      </c>
      <c r="B42" s="180"/>
      <c r="C42" s="181"/>
      <c r="D42" s="181"/>
      <c r="G42" s="183"/>
      <c r="H42" s="183"/>
      <c r="I42" s="183"/>
      <c r="J42" s="183"/>
      <c r="K42" s="183"/>
    </row>
    <row r="43" spans="1:17" s="182" customFormat="1" ht="12.75" x14ac:dyDescent="0.2">
      <c r="A43" s="87"/>
      <c r="B43" s="180"/>
      <c r="C43" s="181"/>
      <c r="D43" s="181"/>
      <c r="G43" s="183"/>
      <c r="H43" s="183"/>
      <c r="I43" s="183"/>
      <c r="J43" s="183"/>
      <c r="K43" s="183"/>
    </row>
    <row r="44" spans="1:17" x14ac:dyDescent="0.25">
      <c r="A44" s="8" t="s">
        <v>163</v>
      </c>
      <c r="C44" s="133"/>
      <c r="G44" s="8" t="s">
        <v>138</v>
      </c>
    </row>
    <row r="45" spans="1:17" x14ac:dyDescent="0.25">
      <c r="C45" s="133"/>
      <c r="G45" s="8"/>
    </row>
    <row r="46" spans="1:17" s="87" customFormat="1" ht="12.75" x14ac:dyDescent="0.2">
      <c r="A46" s="87">
        <v>1</v>
      </c>
      <c r="B46" s="186" t="s">
        <v>142</v>
      </c>
      <c r="D46" s="141"/>
      <c r="G46" s="87" t="s">
        <v>100</v>
      </c>
      <c r="H46" s="187" t="s">
        <v>139</v>
      </c>
      <c r="I46" s="88"/>
      <c r="J46" s="88"/>
      <c r="K46" s="88"/>
    </row>
    <row r="47" spans="1:17" s="87" customFormat="1" ht="12.75" x14ac:dyDescent="0.2">
      <c r="A47" s="87">
        <v>2</v>
      </c>
      <c r="B47" s="186" t="s">
        <v>143</v>
      </c>
      <c r="D47" s="141"/>
      <c r="G47" s="87" t="s">
        <v>102</v>
      </c>
      <c r="H47" s="87" t="s">
        <v>140</v>
      </c>
      <c r="I47" s="88"/>
      <c r="J47" s="88"/>
      <c r="K47" s="88"/>
    </row>
    <row r="48" spans="1:17" s="87" customFormat="1" ht="12.75" x14ac:dyDescent="0.2">
      <c r="A48" s="87">
        <v>3</v>
      </c>
      <c r="B48" s="186" t="s">
        <v>144</v>
      </c>
      <c r="D48" s="141"/>
      <c r="G48" s="87" t="s">
        <v>107</v>
      </c>
      <c r="H48" s="87" t="s">
        <v>141</v>
      </c>
      <c r="I48" s="88"/>
      <c r="J48" s="88"/>
      <c r="K48" s="88"/>
    </row>
    <row r="49" spans="1:11" s="87" customFormat="1" ht="12.75" x14ac:dyDescent="0.2">
      <c r="A49" s="87">
        <v>4</v>
      </c>
      <c r="B49" s="186" t="s">
        <v>145</v>
      </c>
      <c r="D49" s="141"/>
      <c r="G49" s="187"/>
      <c r="H49" s="187"/>
      <c r="I49" s="88"/>
      <c r="J49" s="88"/>
      <c r="K49" s="88"/>
    </row>
    <row r="50" spans="1:11" s="87" customFormat="1" ht="12.75" x14ac:dyDescent="0.2">
      <c r="A50" s="87">
        <v>5</v>
      </c>
      <c r="B50" s="186" t="s">
        <v>146</v>
      </c>
      <c r="D50" s="141"/>
      <c r="G50" s="187"/>
      <c r="H50" s="187"/>
      <c r="I50" s="88"/>
      <c r="J50" s="88"/>
      <c r="K50" s="88"/>
    </row>
    <row r="51" spans="1:11" x14ac:dyDescent="0.25">
      <c r="A51" s="133"/>
      <c r="B51" s="133"/>
    </row>
    <row r="52" spans="1:11" s="189" customFormat="1" ht="16.5" x14ac:dyDescent="0.3">
      <c r="A52" s="189" t="s">
        <v>150</v>
      </c>
      <c r="C52" s="190"/>
      <c r="D52" s="190"/>
      <c r="G52" s="191"/>
      <c r="H52" s="191"/>
      <c r="I52" s="191"/>
      <c r="J52" s="191"/>
      <c r="K52" s="191"/>
    </row>
    <row r="53" spans="1:11" s="189" customFormat="1" ht="16.5" x14ac:dyDescent="0.3">
      <c r="C53" s="190"/>
      <c r="D53" s="190"/>
      <c r="G53" s="191"/>
      <c r="H53" s="191"/>
      <c r="I53" s="191"/>
      <c r="J53" s="191"/>
      <c r="K53" s="191"/>
    </row>
    <row r="54" spans="1:11" ht="64.5" x14ac:dyDescent="0.25">
      <c r="A54" s="199"/>
      <c r="B54" s="201"/>
      <c r="C54" s="200"/>
      <c r="D54" s="200"/>
      <c r="E54" s="201"/>
      <c r="F54" s="202"/>
      <c r="G54" s="202" t="s">
        <v>151</v>
      </c>
      <c r="H54" s="202" t="s">
        <v>153</v>
      </c>
      <c r="I54" s="203" t="s">
        <v>152</v>
      </c>
    </row>
    <row r="55" spans="1:11" s="87" customFormat="1" ht="12.75" x14ac:dyDescent="0.2">
      <c r="A55" s="192" t="s">
        <v>147</v>
      </c>
      <c r="B55" s="193"/>
      <c r="C55" s="194"/>
      <c r="D55" s="194"/>
      <c r="E55" s="195"/>
      <c r="F55" s="193"/>
      <c r="G55" s="193">
        <v>16</v>
      </c>
      <c r="H55" s="193">
        <v>1</v>
      </c>
      <c r="I55" s="196">
        <f>+G55*H55</f>
        <v>16</v>
      </c>
      <c r="J55" s="88"/>
      <c r="K55" s="88"/>
    </row>
    <row r="56" spans="1:11" s="87" customFormat="1" ht="12.75" x14ac:dyDescent="0.2">
      <c r="A56" s="192" t="s">
        <v>148</v>
      </c>
      <c r="B56" s="193"/>
      <c r="C56" s="194"/>
      <c r="D56" s="194"/>
      <c r="E56" s="195"/>
      <c r="F56" s="193"/>
      <c r="G56" s="193">
        <v>5</v>
      </c>
      <c r="H56" s="193">
        <v>2</v>
      </c>
      <c r="I56" s="196">
        <f>+G56*H56</f>
        <v>10</v>
      </c>
      <c r="J56" s="88"/>
      <c r="K56" s="88"/>
    </row>
    <row r="57" spans="1:11" s="87" customFormat="1" ht="12.75" x14ac:dyDescent="0.2">
      <c r="A57" s="192" t="s">
        <v>149</v>
      </c>
      <c r="B57" s="193"/>
      <c r="C57" s="194"/>
      <c r="D57" s="194"/>
      <c r="E57" s="195"/>
      <c r="F57" s="193"/>
      <c r="G57" s="193">
        <v>11</v>
      </c>
      <c r="H57" s="193">
        <v>4</v>
      </c>
      <c r="I57" s="196">
        <f>+G57*H57</f>
        <v>44</v>
      </c>
      <c r="J57" s="88"/>
      <c r="K57" s="88"/>
    </row>
    <row r="58" spans="1:11" s="87" customFormat="1" ht="12.75" x14ac:dyDescent="0.2">
      <c r="A58" s="209"/>
      <c r="B58" s="210"/>
      <c r="C58" s="211"/>
      <c r="D58" s="211"/>
      <c r="E58" s="212"/>
      <c r="F58" s="212"/>
      <c r="G58" s="210"/>
      <c r="H58" s="210"/>
      <c r="I58" s="213"/>
      <c r="J58" s="88"/>
      <c r="K58" s="88"/>
    </row>
    <row r="59" spans="1:11" s="91" customFormat="1" ht="12.75" x14ac:dyDescent="0.2">
      <c r="A59" s="204" t="s">
        <v>74</v>
      </c>
      <c r="B59" s="205"/>
      <c r="C59" s="206"/>
      <c r="D59" s="206"/>
      <c r="E59" s="207"/>
      <c r="F59" s="207"/>
      <c r="G59" s="205"/>
      <c r="H59" s="205"/>
      <c r="I59" s="208">
        <f>SUM(I55:I57)</f>
        <v>70</v>
      </c>
      <c r="J59" s="140"/>
      <c r="K59" s="140"/>
    </row>
    <row r="60" spans="1:11" x14ac:dyDescent="0.25">
      <c r="A60" s="197"/>
      <c r="B60" s="129"/>
      <c r="C60" s="130"/>
      <c r="D60" s="130"/>
      <c r="E60" s="131"/>
      <c r="F60" s="131"/>
      <c r="G60" s="132"/>
      <c r="H60" s="132"/>
      <c r="I60" s="198"/>
    </row>
    <row r="62" spans="1:11" s="87" customFormat="1" ht="12.75" x14ac:dyDescent="0.2">
      <c r="A62" s="87" t="s">
        <v>164</v>
      </c>
      <c r="B62" s="88"/>
      <c r="C62" s="141"/>
      <c r="D62" s="141"/>
      <c r="G62" s="88"/>
      <c r="H62" s="88"/>
      <c r="I62" s="88"/>
      <c r="J62" s="88"/>
      <c r="K62" s="88"/>
    </row>
    <row r="63" spans="1:11" x14ac:dyDescent="0.25">
      <c r="A63" s="87" t="s">
        <v>165</v>
      </c>
    </row>
    <row r="64" spans="1:11" x14ac:dyDescent="0.25">
      <c r="A64" s="87" t="s">
        <v>166</v>
      </c>
    </row>
  </sheetData>
  <autoFilter ref="A5:XEU37" xr:uid="{95C893B2-2C85-47E0-9661-668231D90790}"/>
  <pageMargins left="0.27559055118110237" right="0.27559055118110237" top="0.35433070866141736"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Rekapitulace</vt:lpstr>
      <vt:lpstr>1 Podlesí</vt:lpstr>
      <vt:lpstr>2 České Libchavy</vt:lpstr>
      <vt:lpstr>3 Choceň</vt:lpstr>
      <vt:lpstr>Podklad Choceň -náhr. výsadba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 HP</dc:creator>
  <cp:lastModifiedBy>Hudec Martin</cp:lastModifiedBy>
  <cp:lastPrinted>2021-05-27T07:59:29Z</cp:lastPrinted>
  <dcterms:created xsi:type="dcterms:W3CDTF">2021-05-13T17:08:33Z</dcterms:created>
  <dcterms:modified xsi:type="dcterms:W3CDTF">2021-06-13T15:28:42Z</dcterms:modified>
</cp:coreProperties>
</file>